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7235" windowHeight="13350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<sst xmlns="http://schemas.openxmlformats.org/spreadsheetml/2006/main" count="227" uniqueCount="221">
  <si>
    <t xml:space="preserve">instantfundas.com    </t>
  </si>
  <si>
    <t xml:space="preserve">my.opera.com/desktopteam    </t>
  </si>
  <si>
    <t xml:space="preserve">istartedsomething.com    </t>
  </si>
  <si>
    <t xml:space="preserve">www.zdnet.com/blog    </t>
  </si>
  <si>
    <t xml:space="preserve">thewindowsclub.com    </t>
  </si>
  <si>
    <t xml:space="preserve">door2windows.com    </t>
  </si>
  <si>
    <t xml:space="preserve">coated.com    </t>
  </si>
  <si>
    <t xml:space="preserve">noupe.com    </t>
  </si>
  <si>
    <t xml:space="preserve">davybrion.com/blog    </t>
  </si>
  <si>
    <t xml:space="preserve">datacenterknowledge.com    </t>
  </si>
  <si>
    <t xml:space="preserve">wmpoweruser.com    </t>
  </si>
  <si>
    <t xml:space="preserve">codethinked.com    </t>
  </si>
  <si>
    <t xml:space="preserve">shoutmeloud.com    </t>
  </si>
  <si>
    <t xml:space="preserve">webdesignledger.com    </t>
  </si>
  <si>
    <t xml:space="preserve">technospot.net/blogs    </t>
  </si>
  <si>
    <t xml:space="preserve">osxdaily.com    </t>
  </si>
  <si>
    <t xml:space="preserve">www.techinch.com    </t>
  </si>
  <si>
    <t xml:space="preserve">speckyboy.com    </t>
  </si>
  <si>
    <t xml:space="preserve">stage.vambenepe.com    </t>
  </si>
  <si>
    <t xml:space="preserve">press.redhat.com    applesheet.com    </t>
  </si>
  <si>
    <t xml:space="preserve">www.tripwiremagazine.com    </t>
  </si>
  <si>
    <t xml:space="preserve">blogs.jetbrains.com/dotnet    </t>
  </si>
  <si>
    <t xml:space="preserve">elegantcode.com    </t>
  </si>
  <si>
    <t xml:space="preserve">abock.org    </t>
  </si>
  <si>
    <t xml:space="preserve">maketecheasier.com    </t>
  </si>
  <si>
    <t xml:space="preserve">ostatic.com    </t>
  </si>
  <si>
    <t xml:space="preserve">webupd8.org    </t>
  </si>
  <si>
    <t xml:space="preserve">nakedsecurity.sophos.com    </t>
  </si>
  <si>
    <t xml:space="preserve">blogs.adobe.com    </t>
  </si>
  <si>
    <t xml:space="preserve">donationcoder.com    </t>
  </si>
  <si>
    <t xml:space="preserve">www.apple.com/support    </t>
  </si>
  <si>
    <t xml:space="preserve">support.microsoft.com    </t>
  </si>
  <si>
    <t xml:space="preserve">freewaregenius.com    </t>
  </si>
  <si>
    <t xml:space="preserve">rarst.net    </t>
  </si>
  <si>
    <t xml:space="preserve">blogherald.com    </t>
  </si>
  <si>
    <t xml:space="preserve">createdigitalmusic.com    </t>
  </si>
  <si>
    <t xml:space="preserve">droid-life.com    </t>
  </si>
  <si>
    <t xml:space="preserve">google-opensource.blogspot.com    </t>
  </si>
  <si>
    <t xml:space="preserve">blog.louisgray.com    </t>
  </si>
  <si>
    <t xml:space="preserve">wpmu.org    </t>
  </si>
  <si>
    <t xml:space="preserve">blog.jquery.com    </t>
  </si>
  <si>
    <t xml:space="preserve">googlephotos.blogspot.com    </t>
  </si>
  <si>
    <t xml:space="preserve">alistapart.com    </t>
  </si>
  <si>
    <t xml:space="preserve">playstationlifestyle.net    </t>
  </si>
  <si>
    <t xml:space="preserve">bloggingpro.com    </t>
  </si>
  <si>
    <t xml:space="preserve">geeksaresexy.net    </t>
  </si>
  <si>
    <t xml:space="preserve">inc.com    </t>
  </si>
  <si>
    <t xml:space="preserve">cloudave.com    </t>
  </si>
  <si>
    <t xml:space="preserve">blog.sqlauthority.com    </t>
  </si>
  <si>
    <t xml:space="preserve">googleappsupdates.blogspot.com    </t>
  </si>
  <si>
    <t xml:space="preserve">pinoytechblog.com    </t>
  </si>
  <si>
    <t xml:space="preserve">techpinas.com    </t>
  </si>
  <si>
    <t xml:space="preserve">speedbird.wordpress.com    </t>
  </si>
  <si>
    <t xml:space="preserve">news.bigdownload.com   </t>
  </si>
  <si>
    <t xml:space="preserve">chromeossite.com    </t>
  </si>
  <si>
    <t xml:space="preserve">hardwaresphere.com    </t>
  </si>
  <si>
    <t xml:space="preserve">msmvps.com/blogs    </t>
  </si>
  <si>
    <t xml:space="preserve">www.wirefly.com/learn    </t>
  </si>
  <si>
    <t xml:space="preserve">the-gadgeteer.com    </t>
  </si>
  <si>
    <t xml:space="preserve">iphonehelp.in    </t>
  </si>
  <si>
    <t xml:space="preserve">freedom-to-tinker.com    </t>
  </si>
  <si>
    <t xml:space="preserve">pocketberry.com    </t>
  </si>
  <si>
    <t xml:space="preserve">ohgizmo.com    </t>
  </si>
  <si>
    <t xml:space="preserve">online-tech-tips.com    </t>
  </si>
  <si>
    <t xml:space="preserve">onlinesocialmedia.net    </t>
  </si>
  <si>
    <t xml:space="preserve">blog.facebook.com    </t>
  </si>
  <si>
    <t xml:space="preserve">manyniches.com    </t>
  </si>
  <si>
    <t xml:space="preserve">gearlog.com    </t>
  </si>
  <si>
    <t xml:space="preserve">mobilemag.com    </t>
  </si>
  <si>
    <t xml:space="preserve">krebsonsecurity.com    </t>
  </si>
  <si>
    <t xml:space="preserve">electronista.com   </t>
  </si>
  <si>
    <t xml:space="preserve">techgamesblog.com    </t>
  </si>
  <si>
    <t xml:space="preserve">concept-phones.com    </t>
  </si>
  <si>
    <t xml:space="preserve">betalabs.nokia.com/blog    </t>
  </si>
  <si>
    <t xml:space="preserve">withinwindows.com    </t>
  </si>
  <si>
    <t xml:space="preserve">gaj-it.com    </t>
  </si>
  <si>
    <t xml:space="preserve">hackaday.com    </t>
  </si>
  <si>
    <t xml:space="preserve">itwriting.com/blog    </t>
  </si>
  <si>
    <t xml:space="preserve">thevarguy.com    </t>
  </si>
  <si>
    <t xml:space="preserve">blog.boxee.tv    </t>
  </si>
  <si>
    <t xml:space="preserve">callingallgeeks.org    </t>
  </si>
  <si>
    <t xml:space="preserve">disruptivetelephony.com    </t>
  </si>
  <si>
    <t xml:space="preserve">reelseo.com    </t>
  </si>
  <si>
    <t xml:space="preserve">thetechjournal.com    </t>
  </si>
  <si>
    <t xml:space="preserve">yugatech.com/blog    </t>
  </si>
  <si>
    <t xml:space="preserve">razorianfly.com    </t>
  </si>
  <si>
    <t xml:space="preserve">googlewebmastercentral.blogspot.com    </t>
  </si>
  <si>
    <t xml:space="preserve">eurogamer.net    </t>
  </si>
  <si>
    <t xml:space="preserve">news.opensuse.org    </t>
  </si>
  <si>
    <t xml:space="preserve">skattertech.com    </t>
  </si>
  <si>
    <t xml:space="preserve">mobilesyrup.com    </t>
  </si>
  <si>
    <t xml:space="preserve">seomoz.org/blog    </t>
  </si>
  <si>
    <t xml:space="preserve">funkyspacemonkey.com    </t>
  </si>
  <si>
    <t xml:space="preserve">GadgetVenue.com    </t>
  </si>
  <si>
    <t xml:space="preserve">fonearena.com/blog    </t>
  </si>
  <si>
    <t xml:space="preserve">onetipaday.com    </t>
  </si>
  <si>
    <t xml:space="preserve">avc.com/a_vc/    </t>
  </si>
  <si>
    <t xml:space="preserve">pcpro.co.uk/blogs    </t>
  </si>
  <si>
    <t xml:space="preserve">businessinsider.com    </t>
  </si>
  <si>
    <t xml:space="preserve">gizmag.com    </t>
  </si>
  <si>
    <t xml:space="preserve">gearlive.com    </t>
  </si>
  <si>
    <t xml:space="preserve">thechromesource.com    </t>
  </si>
  <si>
    <t xml:space="preserve">padgadget.com    </t>
  </si>
  <si>
    <t xml:space="preserve">dslreports.com    </t>
  </si>
  <si>
    <t xml:space="preserve">searchenginejournal.com    </t>
  </si>
  <si>
    <t xml:space="preserve">ZatznotFunny.com    </t>
  </si>
  <si>
    <t xml:space="preserve">phonesreview.co.uk    </t>
  </si>
  <si>
    <t xml:space="preserve">itechnews.net    </t>
  </si>
  <si>
    <t xml:space="preserve">primatelabs.ca/blog    </t>
  </si>
  <si>
    <t xml:space="preserve">talkandroid.com    </t>
  </si>
  <si>
    <t xml:space="preserve">slashphone.com    </t>
  </si>
  <si>
    <t xml:space="preserve">blog.programmableweb.com    </t>
  </si>
  <si>
    <t xml:space="preserve">googlechromereleases.blogspot.com    </t>
  </si>
  <si>
    <t xml:space="preserve">marco.org    </t>
  </si>
  <si>
    <t xml:space="preserve">blog.mozilla.com    </t>
  </si>
  <si>
    <t xml:space="preserve">niemanlab.org    </t>
  </si>
  <si>
    <t xml:space="preserve">googlesystem.blogspot.com    </t>
  </si>
  <si>
    <t xml:space="preserve">berryreview.com    </t>
  </si>
  <si>
    <t xml:space="preserve">phonedog.com    </t>
  </si>
  <si>
    <t xml:space="preserve">socialmediaexaminer.com    </t>
  </si>
  <si>
    <t xml:space="preserve">macgasm.net    </t>
  </si>
  <si>
    <t xml:space="preserve">Gadgetell.com    </t>
  </si>
  <si>
    <t xml:space="preserve">coolest-gadgets.com    </t>
  </si>
  <si>
    <t xml:space="preserve">communities-dominate.blogs.com/brands    </t>
  </si>
  <si>
    <t xml:space="preserve">blog.twitter.com    </t>
  </si>
  <si>
    <t xml:space="preserve">androinica.com    </t>
  </si>
  <si>
    <t xml:space="preserve">techfresh.net    </t>
  </si>
  <si>
    <t xml:space="preserve">latimesblogs.latimes.com/entertainmentnewsbuzz    </t>
  </si>
  <si>
    <t xml:space="preserve">product-reviews.net    </t>
  </si>
  <si>
    <t xml:space="preserve">sixrevisions.com    </t>
  </si>
  <si>
    <t xml:space="preserve">electricpig.co.uk    </t>
  </si>
  <si>
    <t xml:space="preserve">markshuttleworth.com    </t>
  </si>
  <si>
    <t xml:space="preserve">wired.com/epicenter    </t>
  </si>
  <si>
    <t xml:space="preserve">labnol.org    </t>
  </si>
  <si>
    <t xml:space="preserve">techie-buzz.com    </t>
  </si>
  <si>
    <t xml:space="preserve">technabob.com    </t>
  </si>
  <si>
    <t xml:space="preserve">solidblogger.com    </t>
  </si>
  <si>
    <t xml:space="preserve">mynokiablog.com    </t>
  </si>
  <si>
    <t xml:space="preserve">webpronews.com    </t>
  </si>
  <si>
    <t xml:space="preserve">blog.iphone-dev.org    </t>
  </si>
  <si>
    <t xml:space="preserve">moconews.net    </t>
  </si>
  <si>
    <t xml:space="preserve">blog.evernote.com    </t>
  </si>
  <si>
    <t xml:space="preserve">conversations.nokia.com    </t>
  </si>
  <si>
    <t xml:space="preserve">androidspin.com    </t>
  </si>
  <si>
    <t xml:space="preserve">aws.typepad.com/aws    </t>
  </si>
  <si>
    <t xml:space="preserve">nexus404.com/Blog/    </t>
  </si>
  <si>
    <t xml:space="preserve">wired.com/threatlevel/    </t>
  </si>
  <si>
    <t xml:space="preserve">mobileburn.com    </t>
  </si>
  <si>
    <t xml:space="preserve">betanews.com    </t>
  </si>
  <si>
    <t xml:space="preserve">technologizer.com   </t>
  </si>
  <si>
    <t xml:space="preserve">arstechnica.com    </t>
  </si>
  <si>
    <t xml:space="preserve">anandtech.com    </t>
  </si>
  <si>
    <t xml:space="preserve">iphonedownloadblog.com    </t>
  </si>
  <si>
    <t xml:space="preserve">latimesblogs.latimes.com/technology    </t>
  </si>
  <si>
    <t xml:space="preserve">joystiq.com    </t>
  </si>
  <si>
    <t xml:space="preserve">precentral.net    </t>
  </si>
  <si>
    <t xml:space="preserve">scobleizer.com    </t>
  </si>
  <si>
    <t xml:space="preserve">ptech.allthingsd.com    </t>
  </si>
  <si>
    <t xml:space="preserve">gadgetsdna.com    </t>
  </si>
  <si>
    <t xml:space="preserve">googleenterprise.blogspot.com    </t>
  </si>
  <si>
    <t xml:space="preserve">mediamemo.allthingsd.com    </t>
  </si>
  <si>
    <t xml:space="preserve">gottabemobile.com    </t>
  </si>
  <si>
    <t xml:space="preserve">Geeky-Gadgets.com    </t>
  </si>
  <si>
    <t xml:space="preserve">androidguys.com    </t>
  </si>
  <si>
    <t xml:space="preserve">allfacebook.com    </t>
  </si>
  <si>
    <t xml:space="preserve">LiliPuting.com    </t>
  </si>
  <si>
    <t xml:space="preserve">tmonews.com  </t>
  </si>
  <si>
    <t xml:space="preserve">android-developers.blogspot.com    </t>
  </si>
  <si>
    <t xml:space="preserve">googledocs.blogspot.com    </t>
  </si>
  <si>
    <t xml:space="preserve">daringfireball.net    </t>
  </si>
  <si>
    <t xml:space="preserve">digitaldaily.allthingsd.com    </t>
  </si>
  <si>
    <t xml:space="preserve">insidefacebook.com    </t>
  </si>
  <si>
    <t xml:space="preserve">androidandme.com    </t>
  </si>
  <si>
    <t xml:space="preserve">phonescoop.com    </t>
  </si>
  <si>
    <t xml:space="preserve">bits.blogs.nytimes.com    </t>
  </si>
  <si>
    <t xml:space="preserve">wired.com/gadgetlab/    </t>
  </si>
  <si>
    <t xml:space="preserve">pocketnow.com    </t>
  </si>
  <si>
    <t xml:space="preserve">blogs.consumerreports.org/electronics/    </t>
  </si>
  <si>
    <t xml:space="preserve">intomobile.com    </t>
  </si>
  <si>
    <t xml:space="preserve">crackberry.com    </t>
  </si>
  <si>
    <t xml:space="preserve">ubergizmo.com    </t>
  </si>
  <si>
    <t xml:space="preserve">phandroid.com    </t>
  </si>
  <si>
    <t xml:space="preserve">mobilecrunch.com    </t>
  </si>
  <si>
    <t xml:space="preserve">crunchgear.com    </t>
  </si>
  <si>
    <t xml:space="preserve">redmondpie.com    </t>
  </si>
  <si>
    <t xml:space="preserve">gmailblog.blogspot.com    </t>
  </si>
  <si>
    <t xml:space="preserve">venturebeat.com  </t>
  </si>
  <si>
    <t xml:space="preserve">kara.allthingsd.com    </t>
  </si>
  <si>
    <t xml:space="preserve">unwiredview.com    </t>
  </si>
  <si>
    <t xml:space="preserve">androidcommunity.com    </t>
  </si>
  <si>
    <t xml:space="preserve">thenextweb.com    </t>
  </si>
  <si>
    <t xml:space="preserve">googlemobile.blogspot.com    </t>
  </si>
  <si>
    <t xml:space="preserve">androidcentral.com    </t>
  </si>
  <si>
    <t xml:space="preserve">samsunghub.com    </t>
  </si>
  <si>
    <t xml:space="preserve">gigaom.com    </t>
  </si>
  <si>
    <t xml:space="preserve">androidpolice.com    </t>
  </si>
  <si>
    <t xml:space="preserve">tuaw.com    </t>
  </si>
  <si>
    <t xml:space="preserve">readwriteweb.com    </t>
  </si>
  <si>
    <t xml:space="preserve">appleinsider.com    </t>
  </si>
  <si>
    <t xml:space="preserve">9to5mac.com    </t>
  </si>
  <si>
    <t xml:space="preserve">googleblog.blogspot.com    </t>
  </si>
  <si>
    <t xml:space="preserve">windowsteamblog.com    </t>
  </si>
  <si>
    <t xml:space="preserve">mashable.com    </t>
  </si>
  <si>
    <t xml:space="preserve">gizmodo.com    </t>
  </si>
  <si>
    <t xml:space="preserve">engadget.com    </t>
  </si>
  <si>
    <t xml:space="preserve">connectedinternet.co.uk    </t>
  </si>
  <si>
    <t xml:space="preserve">windows9news.com    </t>
  </si>
  <si>
    <t xml:space="preserve">windows8news.com    </t>
  </si>
  <si>
    <t xml:space="preserve">windows7news.com    </t>
  </si>
  <si>
    <t xml:space="preserve">howtogeek.com    </t>
  </si>
  <si>
    <t xml:space="preserve">neowin.net    </t>
  </si>
  <si>
    <t xml:space="preserve">makeuseof.com    </t>
  </si>
  <si>
    <t xml:space="preserve">downloadsquad.switched.com    </t>
  </si>
  <si>
    <t xml:space="preserve">lifehacker.com    </t>
  </si>
  <si>
    <t xml:space="preserve">ghacks.net    </t>
  </si>
  <si>
    <t xml:space="preserve">raymond.cc/blog/    </t>
  </si>
  <si>
    <t>windowsitpro.com</t>
  </si>
  <si>
    <t>portablefreeware.com</t>
  </si>
  <si>
    <t>experts-exchange.com</t>
  </si>
  <si>
    <t>appdeploy.com</t>
  </si>
  <si>
    <t>AAAAAHv548s=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</si>
</sst>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2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199</v>
      </c>
    </row>
    <row r="2" ht="15">
      <c r="A2" t="s">
        <v>23</v>
      </c>
    </row>
    <row r="3" ht="15">
      <c r="A3" t="s">
        <v>42</v>
      </c>
    </row>
    <row r="4" ht="15">
      <c r="A4" t="s">
        <v>164</v>
      </c>
    </row>
    <row r="5" ht="15">
      <c r="A5" t="s">
        <v>151</v>
      </c>
    </row>
    <row r="6" ht="15">
      <c r="A6" t="s">
        <v>172</v>
      </c>
    </row>
    <row r="7" ht="15">
      <c r="A7" t="s">
        <v>192</v>
      </c>
    </row>
    <row r="8" ht="15">
      <c r="A8" t="s">
        <v>189</v>
      </c>
    </row>
    <row r="9" ht="15">
      <c r="A9" t="s">
        <v>167</v>
      </c>
    </row>
    <row r="10" ht="15">
      <c r="A10" t="s">
        <v>163</v>
      </c>
    </row>
    <row r="11" ht="15">
      <c r="A11" t="s">
        <v>195</v>
      </c>
    </row>
    <row r="12" ht="15">
      <c r="A12" t="s">
        <v>143</v>
      </c>
    </row>
    <row r="13" ht="15">
      <c r="A13" t="s">
        <v>125</v>
      </c>
    </row>
    <row r="14" ht="15">
      <c r="A14" t="s">
        <v>219</v>
      </c>
    </row>
    <row r="15" ht="15">
      <c r="A15" t="s">
        <v>198</v>
      </c>
    </row>
    <row r="16" ht="15">
      <c r="A16" t="s">
        <v>150</v>
      </c>
    </row>
    <row r="17" ht="15">
      <c r="A17" t="s">
        <v>96</v>
      </c>
    </row>
    <row r="18" ht="15">
      <c r="A18" t="s">
        <v>144</v>
      </c>
    </row>
    <row r="19" ht="15">
      <c r="A19" t="s">
        <v>117</v>
      </c>
    </row>
    <row r="20" ht="15">
      <c r="A20" t="s">
        <v>73</v>
      </c>
    </row>
    <row r="21" ht="15">
      <c r="A21" t="s">
        <v>148</v>
      </c>
    </row>
    <row r="22" ht="15">
      <c r="A22" t="s">
        <v>174</v>
      </c>
    </row>
    <row r="23" ht="15">
      <c r="A23" t="s">
        <v>79</v>
      </c>
    </row>
    <row r="24" ht="15">
      <c r="A24" t="s">
        <v>141</v>
      </c>
    </row>
    <row r="25" ht="15">
      <c r="A25" t="s">
        <v>65</v>
      </c>
    </row>
    <row r="26" ht="15">
      <c r="A26" t="s">
        <v>139</v>
      </c>
    </row>
    <row r="27" ht="15">
      <c r="A27" t="s">
        <v>40</v>
      </c>
    </row>
    <row r="28" ht="15">
      <c r="A28" t="s">
        <v>38</v>
      </c>
    </row>
    <row r="29" ht="15">
      <c r="A29" t="s">
        <v>114</v>
      </c>
    </row>
    <row r="30" ht="15">
      <c r="A30" t="s">
        <v>111</v>
      </c>
    </row>
    <row r="31" ht="15">
      <c r="A31" t="s">
        <v>48</v>
      </c>
    </row>
    <row r="32" ht="15">
      <c r="A32" t="s">
        <v>124</v>
      </c>
    </row>
    <row r="33" ht="15">
      <c r="A33" t="s">
        <v>44</v>
      </c>
    </row>
    <row r="34" ht="15">
      <c r="A34" t="s">
        <v>34</v>
      </c>
    </row>
    <row r="35" ht="15">
      <c r="A35" t="s">
        <v>28</v>
      </c>
    </row>
    <row r="36" ht="15">
      <c r="A36" t="s">
        <v>177</v>
      </c>
    </row>
    <row r="37" ht="15">
      <c r="A37" t="s">
        <v>21</v>
      </c>
    </row>
    <row r="38" ht="15">
      <c r="A38" t="s">
        <v>98</v>
      </c>
    </row>
    <row r="39" ht="15">
      <c r="A39" t="s">
        <v>80</v>
      </c>
    </row>
    <row r="40" ht="15">
      <c r="A40" t="s">
        <v>54</v>
      </c>
    </row>
    <row r="41" ht="15">
      <c r="A41" t="s">
        <v>47</v>
      </c>
    </row>
    <row r="42" ht="15">
      <c r="A42" t="s">
        <v>6</v>
      </c>
    </row>
    <row r="43" ht="15">
      <c r="A43" t="s">
        <v>11</v>
      </c>
    </row>
    <row r="44" ht="15">
      <c r="A44" t="s">
        <v>123</v>
      </c>
    </row>
    <row r="45" ht="15">
      <c r="A45" t="s">
        <v>72</v>
      </c>
    </row>
    <row r="46" ht="15">
      <c r="A46" t="s">
        <v>205</v>
      </c>
    </row>
    <row r="47" ht="15">
      <c r="A47" t="s">
        <v>142</v>
      </c>
    </row>
    <row r="48" ht="15">
      <c r="A48" t="s">
        <v>122</v>
      </c>
    </row>
    <row r="49" ht="15">
      <c r="A49" t="s">
        <v>179</v>
      </c>
    </row>
    <row r="50" ht="15">
      <c r="A50" t="s">
        <v>35</v>
      </c>
    </row>
    <row r="51" ht="15">
      <c r="A51" t="s">
        <v>183</v>
      </c>
    </row>
    <row r="52" ht="15">
      <c r="A52" t="s">
        <v>169</v>
      </c>
    </row>
    <row r="53" ht="15">
      <c r="A53" t="s">
        <v>9</v>
      </c>
    </row>
    <row r="54" ht="15">
      <c r="A54" t="s">
        <v>8</v>
      </c>
    </row>
    <row r="55" ht="15">
      <c r="A55" t="s">
        <v>170</v>
      </c>
    </row>
    <row r="56" ht="15">
      <c r="A56" t="s">
        <v>81</v>
      </c>
    </row>
    <row r="57" ht="15">
      <c r="A57" t="s">
        <v>29</v>
      </c>
    </row>
    <row r="58" ht="15">
      <c r="A58" t="s">
        <v>5</v>
      </c>
    </row>
    <row r="59" ht="15">
      <c r="A59" t="s">
        <v>212</v>
      </c>
    </row>
    <row r="60" ht="15">
      <c r="A60" t="s">
        <v>36</v>
      </c>
    </row>
    <row r="61" ht="15">
      <c r="A61" t="s">
        <v>103</v>
      </c>
    </row>
    <row r="62" ht="15">
      <c r="A62" t="s">
        <v>130</v>
      </c>
    </row>
    <row r="63" ht="15">
      <c r="A63" t="s">
        <v>70</v>
      </c>
    </row>
    <row r="64" ht="15">
      <c r="A64" t="s">
        <v>22</v>
      </c>
    </row>
    <row r="65" ht="15">
      <c r="A65" t="s">
        <v>204</v>
      </c>
    </row>
    <row r="66" ht="15">
      <c r="A66" t="s">
        <v>87</v>
      </c>
    </row>
    <row r="67" ht="15">
      <c r="A67" t="s">
        <v>218</v>
      </c>
    </row>
    <row r="68" ht="15">
      <c r="A68" t="s">
        <v>94</v>
      </c>
    </row>
    <row r="69" ht="15">
      <c r="A69" t="s">
        <v>60</v>
      </c>
    </row>
    <row r="70" ht="15">
      <c r="A70" t="s">
        <v>32</v>
      </c>
    </row>
    <row r="71" ht="15">
      <c r="A71" t="s">
        <v>92</v>
      </c>
    </row>
    <row r="72" ht="15">
      <c r="A72" t="s">
        <v>121</v>
      </c>
    </row>
    <row r="73" ht="15">
      <c r="A73" t="s">
        <v>158</v>
      </c>
    </row>
    <row r="74" ht="15">
      <c r="A74" t="s">
        <v>93</v>
      </c>
    </row>
    <row r="75" ht="15">
      <c r="A75" t="s">
        <v>75</v>
      </c>
    </row>
    <row r="76" ht="15">
      <c r="A76" t="s">
        <v>100</v>
      </c>
    </row>
    <row r="77" ht="15">
      <c r="A77" t="s">
        <v>67</v>
      </c>
    </row>
    <row r="78" ht="15">
      <c r="A78" t="s">
        <v>45</v>
      </c>
    </row>
    <row r="79" ht="15">
      <c r="A79" t="s">
        <v>162</v>
      </c>
    </row>
    <row r="80" ht="15">
      <c r="A80" t="s">
        <v>214</v>
      </c>
    </row>
    <row r="81" ht="15">
      <c r="A81" t="s">
        <v>194</v>
      </c>
    </row>
    <row r="82" ht="15">
      <c r="A82" t="s">
        <v>99</v>
      </c>
    </row>
    <row r="83" ht="15">
      <c r="A83" t="s">
        <v>203</v>
      </c>
    </row>
    <row r="84" ht="15">
      <c r="A84" t="s">
        <v>185</v>
      </c>
    </row>
    <row r="85" ht="15">
      <c r="A85" t="s">
        <v>49</v>
      </c>
    </row>
    <row r="86" ht="15">
      <c r="A86" t="s">
        <v>200</v>
      </c>
    </row>
    <row r="87" ht="15">
      <c r="A87" t="s">
        <v>112</v>
      </c>
    </row>
    <row r="88" ht="15">
      <c r="A88" t="s">
        <v>168</v>
      </c>
    </row>
    <row r="89" ht="15">
      <c r="A89" t="s">
        <v>159</v>
      </c>
    </row>
    <row r="90" ht="15">
      <c r="A90" t="s">
        <v>191</v>
      </c>
    </row>
    <row r="91" ht="15">
      <c r="A91" t="s">
        <v>37</v>
      </c>
    </row>
    <row r="92" ht="15">
      <c r="A92" t="s">
        <v>41</v>
      </c>
    </row>
    <row r="93" ht="15">
      <c r="A93" t="s">
        <v>116</v>
      </c>
    </row>
    <row r="94" ht="15">
      <c r="A94" t="s">
        <v>86</v>
      </c>
    </row>
    <row r="95" ht="15">
      <c r="A95" t="s">
        <v>161</v>
      </c>
    </row>
    <row r="96" ht="15">
      <c r="A96" t="s">
        <v>76</v>
      </c>
    </row>
    <row r="97" ht="15">
      <c r="A97" t="s">
        <v>55</v>
      </c>
    </row>
    <row r="98" ht="15">
      <c r="A98" t="s">
        <v>209</v>
      </c>
    </row>
    <row r="99" ht="15">
      <c r="A99" t="s">
        <v>46</v>
      </c>
    </row>
    <row r="100" ht="15">
      <c r="A100" t="s">
        <v>171</v>
      </c>
    </row>
    <row r="101" ht="15">
      <c r="A101" t="s">
        <v>0</v>
      </c>
    </row>
    <row r="102" ht="15">
      <c r="A102" t="s">
        <v>178</v>
      </c>
    </row>
    <row r="103" ht="15">
      <c r="A103" t="s">
        <v>152</v>
      </c>
    </row>
    <row r="104" ht="15">
      <c r="A104" t="s">
        <v>59</v>
      </c>
    </row>
    <row r="105" ht="15">
      <c r="A105" t="s">
        <v>2</v>
      </c>
    </row>
    <row r="106" ht="15">
      <c r="A106" t="s">
        <v>107</v>
      </c>
    </row>
    <row r="107" ht="15">
      <c r="A107" t="s">
        <v>77</v>
      </c>
    </row>
    <row r="108" ht="15">
      <c r="A108" t="s">
        <v>154</v>
      </c>
    </row>
    <row r="109" ht="15">
      <c r="A109" t="s">
        <v>187</v>
      </c>
    </row>
    <row r="110" ht="15">
      <c r="A110" t="s">
        <v>69</v>
      </c>
    </row>
    <row r="111" ht="15">
      <c r="A111" t="s">
        <v>133</v>
      </c>
    </row>
    <row r="112" ht="15">
      <c r="A112" t="s">
        <v>127</v>
      </c>
    </row>
    <row r="113" ht="15">
      <c r="A113" t="s">
        <v>153</v>
      </c>
    </row>
    <row r="114" ht="15">
      <c r="A114" t="s">
        <v>213</v>
      </c>
    </row>
    <row r="115" ht="15">
      <c r="A115" t="s">
        <v>165</v>
      </c>
    </row>
    <row r="116" ht="15">
      <c r="A116" t="s">
        <v>120</v>
      </c>
    </row>
    <row r="117" ht="15">
      <c r="A117" t="s">
        <v>24</v>
      </c>
    </row>
    <row r="118" ht="15">
      <c r="A118" t="s">
        <v>24</v>
      </c>
    </row>
    <row r="119" ht="15">
      <c r="A119" t="s">
        <v>211</v>
      </c>
    </row>
    <row r="120" ht="15">
      <c r="A120" t="s">
        <v>66</v>
      </c>
    </row>
    <row r="121" ht="15">
      <c r="A121" t="s">
        <v>113</v>
      </c>
    </row>
    <row r="122" ht="15">
      <c r="A122" t="s">
        <v>131</v>
      </c>
    </row>
    <row r="123" ht="15">
      <c r="A123" t="s">
        <v>202</v>
      </c>
    </row>
    <row r="124" ht="15">
      <c r="A124" t="s">
        <v>160</v>
      </c>
    </row>
    <row r="125" ht="15">
      <c r="A125" t="s">
        <v>147</v>
      </c>
    </row>
    <row r="126" ht="15">
      <c r="A126" t="s">
        <v>182</v>
      </c>
    </row>
    <row r="127" ht="15">
      <c r="A127" t="s">
        <v>68</v>
      </c>
    </row>
    <row r="128" ht="15">
      <c r="A128" t="s">
        <v>90</v>
      </c>
    </row>
    <row r="129" ht="15">
      <c r="A129" t="s">
        <v>140</v>
      </c>
    </row>
    <row r="130" ht="15">
      <c r="A130" t="s">
        <v>56</v>
      </c>
    </row>
    <row r="131" ht="15">
      <c r="A131" t="s">
        <v>1</v>
      </c>
    </row>
    <row r="132" ht="15">
      <c r="A132" t="s">
        <v>137</v>
      </c>
    </row>
    <row r="133" ht="15">
      <c r="A133" t="s">
        <v>27</v>
      </c>
    </row>
    <row r="134" ht="15">
      <c r="A134" t="s">
        <v>27</v>
      </c>
    </row>
    <row r="135" ht="15">
      <c r="A135" t="s">
        <v>210</v>
      </c>
    </row>
    <row r="136" ht="15">
      <c r="A136" t="s">
        <v>53</v>
      </c>
    </row>
    <row r="137" ht="15">
      <c r="A137" t="s">
        <v>88</v>
      </c>
    </row>
    <row r="138" ht="15">
      <c r="A138" t="s">
        <v>145</v>
      </c>
    </row>
    <row r="139" ht="15">
      <c r="A139" t="s">
        <v>115</v>
      </c>
    </row>
    <row r="140" ht="15">
      <c r="A140" t="s">
        <v>7</v>
      </c>
    </row>
    <row r="141" ht="15">
      <c r="A141" t="s">
        <v>62</v>
      </c>
    </row>
    <row r="142" ht="15">
      <c r="A142" t="s">
        <v>95</v>
      </c>
    </row>
    <row r="143" ht="15">
      <c r="A143" t="s">
        <v>64</v>
      </c>
    </row>
    <row r="144" ht="15">
      <c r="A144" t="s">
        <v>63</v>
      </c>
    </row>
    <row r="145" ht="15">
      <c r="A145" t="s">
        <v>25</v>
      </c>
    </row>
    <row r="146" ht="15">
      <c r="A146" t="s">
        <v>15</v>
      </c>
    </row>
    <row r="147" ht="15">
      <c r="A147" t="s">
        <v>102</v>
      </c>
    </row>
    <row r="148" ht="15">
      <c r="A148" t="s">
        <v>97</v>
      </c>
    </row>
    <row r="149" ht="15">
      <c r="A149" t="s">
        <v>181</v>
      </c>
    </row>
    <row r="150" ht="15">
      <c r="A150" t="s">
        <v>118</v>
      </c>
    </row>
    <row r="151" ht="15">
      <c r="A151" t="s">
        <v>173</v>
      </c>
    </row>
    <row r="152" ht="15">
      <c r="A152" t="s">
        <v>106</v>
      </c>
    </row>
    <row r="153" ht="15">
      <c r="A153" t="s">
        <v>50</v>
      </c>
    </row>
    <row r="154" ht="15">
      <c r="A154" t="s">
        <v>43</v>
      </c>
    </row>
    <row r="155" ht="15">
      <c r="A155" t="s">
        <v>61</v>
      </c>
    </row>
    <row r="156" ht="15">
      <c r="A156" t="s">
        <v>176</v>
      </c>
    </row>
    <row r="157" ht="15">
      <c r="A157" t="s">
        <v>217</v>
      </c>
    </row>
    <row r="158" ht="15">
      <c r="A158" t="s">
        <v>155</v>
      </c>
    </row>
    <row r="159" ht="15">
      <c r="A159" t="s">
        <v>19</v>
      </c>
    </row>
    <row r="160" ht="15">
      <c r="A160" t="s">
        <v>108</v>
      </c>
    </row>
    <row r="161" ht="15">
      <c r="A161" t="s">
        <v>128</v>
      </c>
    </row>
    <row r="162" ht="15">
      <c r="A162" t="s">
        <v>157</v>
      </c>
    </row>
    <row r="163" ht="15">
      <c r="A163" t="s">
        <v>33</v>
      </c>
    </row>
    <row r="164" ht="15">
      <c r="A164" t="s">
        <v>215</v>
      </c>
    </row>
    <row r="165" ht="15">
      <c r="A165" t="s">
        <v>85</v>
      </c>
    </row>
    <row r="166" ht="15">
      <c r="A166" t="s">
        <v>197</v>
      </c>
    </row>
    <row r="167" ht="15">
      <c r="A167" t="s">
        <v>184</v>
      </c>
    </row>
    <row r="168" ht="15">
      <c r="A168" t="s">
        <v>82</v>
      </c>
    </row>
    <row r="169" ht="15">
      <c r="A169" t="s">
        <v>193</v>
      </c>
    </row>
    <row r="170" ht="15">
      <c r="A170" t="s">
        <v>156</v>
      </c>
    </row>
    <row r="171" ht="15">
      <c r="A171" t="s">
        <v>104</v>
      </c>
    </row>
    <row r="172" ht="15">
      <c r="A172" t="s">
        <v>91</v>
      </c>
    </row>
    <row r="173" ht="15">
      <c r="A173" t="s">
        <v>12</v>
      </c>
    </row>
    <row r="174" ht="15">
      <c r="A174" t="s">
        <v>12</v>
      </c>
    </row>
    <row r="175" ht="15">
      <c r="A175" t="s">
        <v>129</v>
      </c>
    </row>
    <row r="176" ht="15">
      <c r="A176" t="s">
        <v>89</v>
      </c>
    </row>
    <row r="177" ht="15">
      <c r="A177" t="s">
        <v>110</v>
      </c>
    </row>
    <row r="178" ht="15">
      <c r="A178" t="s">
        <v>119</v>
      </c>
    </row>
    <row r="179" ht="15">
      <c r="A179" t="s">
        <v>136</v>
      </c>
    </row>
    <row r="180" ht="15">
      <c r="A180" t="s">
        <v>17</v>
      </c>
    </row>
    <row r="181" ht="15">
      <c r="A181" t="s">
        <v>17</v>
      </c>
    </row>
    <row r="182" ht="15">
      <c r="A182" t="s">
        <v>52</v>
      </c>
    </row>
    <row r="183" ht="15">
      <c r="A183" t="s">
        <v>18</v>
      </c>
    </row>
    <row r="184" ht="15">
      <c r="A184" t="s">
        <v>31</v>
      </c>
    </row>
    <row r="185" ht="15">
      <c r="A185" t="s">
        <v>109</v>
      </c>
    </row>
    <row r="186" ht="15">
      <c r="A186" t="s">
        <v>126</v>
      </c>
    </row>
    <row r="187" ht="15">
      <c r="A187" t="s">
        <v>71</v>
      </c>
    </row>
    <row r="188" ht="15">
      <c r="A188" t="s">
        <v>134</v>
      </c>
    </row>
    <row r="189" ht="15">
      <c r="A189" t="s">
        <v>135</v>
      </c>
    </row>
    <row r="190" ht="15">
      <c r="A190" t="s">
        <v>149</v>
      </c>
    </row>
    <row r="191" ht="15">
      <c r="A191" t="s">
        <v>14</v>
      </c>
    </row>
    <row r="192" ht="15">
      <c r="A192" t="s">
        <v>51</v>
      </c>
    </row>
    <row r="193" ht="15">
      <c r="A193" t="s">
        <v>101</v>
      </c>
    </row>
    <row r="194" ht="15">
      <c r="A194" t="s">
        <v>58</v>
      </c>
    </row>
    <row r="195" ht="15">
      <c r="A195" t="s">
        <v>190</v>
      </c>
    </row>
    <row r="196" ht="15">
      <c r="A196" t="s">
        <v>83</v>
      </c>
    </row>
    <row r="197" ht="15">
      <c r="A197" t="s">
        <v>78</v>
      </c>
    </row>
    <row r="198" ht="15">
      <c r="A198" t="s">
        <v>4</v>
      </c>
    </row>
    <row r="199" ht="15">
      <c r="A199" t="s">
        <v>166</v>
      </c>
    </row>
    <row r="200" ht="15">
      <c r="A200" t="s">
        <v>196</v>
      </c>
    </row>
    <row r="201" ht="15">
      <c r="A201" t="s">
        <v>180</v>
      </c>
    </row>
    <row r="202" ht="15">
      <c r="A202" t="s">
        <v>188</v>
      </c>
    </row>
    <row r="203" ht="15">
      <c r="A203" t="s">
        <v>186</v>
      </c>
    </row>
    <row r="204" ht="15">
      <c r="A204" t="s">
        <v>13</v>
      </c>
    </row>
    <row r="205" ht="15">
      <c r="A205" t="s">
        <v>138</v>
      </c>
    </row>
    <row r="206" ht="15">
      <c r="A206" t="s">
        <v>26</v>
      </c>
    </row>
    <row r="207" ht="15">
      <c r="A207" t="s">
        <v>26</v>
      </c>
    </row>
    <row r="208" ht="15">
      <c r="A208" t="s">
        <v>208</v>
      </c>
    </row>
    <row r="209" ht="15">
      <c r="A209" t="s">
        <v>207</v>
      </c>
    </row>
    <row r="210" ht="15">
      <c r="A210" t="s">
        <v>206</v>
      </c>
    </row>
    <row r="211" ht="15">
      <c r="A211" t="s">
        <v>216</v>
      </c>
    </row>
    <row r="212" ht="15">
      <c r="A212" t="s">
        <v>201</v>
      </c>
    </row>
    <row r="213" ht="15">
      <c r="A213" t="s">
        <v>132</v>
      </c>
    </row>
    <row r="214" ht="15">
      <c r="A214" t="s">
        <v>175</v>
      </c>
    </row>
    <row r="215" ht="15">
      <c r="A215" t="s">
        <v>146</v>
      </c>
    </row>
    <row r="216" ht="15">
      <c r="A216" t="s">
        <v>74</v>
      </c>
    </row>
    <row r="217" ht="15">
      <c r="A217" t="s">
        <v>10</v>
      </c>
    </row>
    <row r="218" ht="15">
      <c r="A218" t="s">
        <v>10</v>
      </c>
    </row>
    <row r="219" ht="15">
      <c r="A219" t="s">
        <v>39</v>
      </c>
    </row>
    <row r="220" ht="15">
      <c r="A220" t="s">
        <v>30</v>
      </c>
    </row>
    <row r="221" ht="15">
      <c r="A221" t="s">
        <v>16</v>
      </c>
    </row>
    <row r="222" ht="15">
      <c r="A222" t="s">
        <v>20</v>
      </c>
    </row>
    <row r="223" ht="15">
      <c r="A223" t="s">
        <v>57</v>
      </c>
    </row>
    <row r="224" ht="15">
      <c r="A224" t="s">
        <v>3</v>
      </c>
    </row>
    <row r="225" ht="15">
      <c r="A225" t="s">
        <v>84</v>
      </c>
    </row>
    <row r="226" ht="15">
      <c r="A226" t="s">
        <v>105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2"/>
  <sheetViews>
    <sheetView zoomScalePageLayoutView="0" workbookViewId="0" topLeftCell="A1">
      <selection activeCell="GV2" sqref="GV2"/>
    </sheetView>
  </sheetViews>
  <sheetFormatPr defaultColWidth="9.140625" defaultRowHeight="15"/>
  <sheetData>
    <row r="1" spans="1:256" ht="15">
      <c r="A1" t="e">
        <f>IF(Sheet1!1:1,"AAAAAHdL/AA=",0)</f>
        <v>#VALUE!</v>
      </c>
      <c r="B1" t="e">
        <f>AND(Sheet1!A1,"AAAAAHdL/AE=")</f>
        <v>#VALUE!</v>
      </c>
      <c r="C1">
        <f>IF(Sheet1!2:2,"AAAAAHdL/AI=",0)</f>
        <v>0</v>
      </c>
      <c r="D1" t="e">
        <f>AND(Sheet1!A2,"AAAAAHdL/AM=")</f>
        <v>#VALUE!</v>
      </c>
      <c r="E1">
        <f>IF(Sheet1!3:3,"AAAAAHdL/AQ=",0)</f>
        <v>0</v>
      </c>
      <c r="F1" t="e">
        <f>AND(Sheet1!A3,"AAAAAHdL/AU=")</f>
        <v>#VALUE!</v>
      </c>
      <c r="G1">
        <f>IF(Sheet1!4:4,"AAAAAHdL/AY=",0)</f>
        <v>0</v>
      </c>
      <c r="H1" t="e">
        <f>AND(Sheet1!A4,"AAAAAHdL/Ac=")</f>
        <v>#VALUE!</v>
      </c>
      <c r="I1">
        <f>IF(Sheet1!5:5,"AAAAAHdL/Ag=",0)</f>
        <v>0</v>
      </c>
      <c r="J1" t="e">
        <f>AND(Sheet1!A5,"AAAAAHdL/Ak=")</f>
        <v>#VALUE!</v>
      </c>
      <c r="K1">
        <f>IF(Sheet1!6:6,"AAAAAHdL/Ao=",0)</f>
        <v>0</v>
      </c>
      <c r="L1" t="e">
        <f>AND(Sheet1!A6,"AAAAAHdL/As=")</f>
        <v>#VALUE!</v>
      </c>
      <c r="M1">
        <f>IF(Sheet1!7:7,"AAAAAHdL/Aw=",0)</f>
        <v>0</v>
      </c>
      <c r="N1" t="e">
        <f>AND(Sheet1!A7,"AAAAAHdL/A0=")</f>
        <v>#VALUE!</v>
      </c>
      <c r="O1">
        <f>IF(Sheet1!8:8,"AAAAAHdL/A4=",0)</f>
        <v>0</v>
      </c>
      <c r="P1" t="e">
        <f>AND(Sheet1!A8,"AAAAAHdL/A8=")</f>
        <v>#VALUE!</v>
      </c>
      <c r="Q1">
        <f>IF(Sheet1!9:9,"AAAAAHdL/BA=",0)</f>
        <v>0</v>
      </c>
      <c r="R1" t="e">
        <f>AND(Sheet1!A9,"AAAAAHdL/BE=")</f>
        <v>#VALUE!</v>
      </c>
      <c r="S1">
        <f>IF(Sheet1!10:10,"AAAAAHdL/BI=",0)</f>
        <v>0</v>
      </c>
      <c r="T1" t="e">
        <f>AND(Sheet1!A10,"AAAAAHdL/BM=")</f>
        <v>#VALUE!</v>
      </c>
      <c r="U1">
        <f>IF(Sheet1!11:11,"AAAAAHdL/BQ=",0)</f>
        <v>0</v>
      </c>
      <c r="V1" t="e">
        <f>AND(Sheet1!A11,"AAAAAHdL/BU=")</f>
        <v>#VALUE!</v>
      </c>
      <c r="W1">
        <f>IF(Sheet1!12:12,"AAAAAHdL/BY=",0)</f>
        <v>0</v>
      </c>
      <c r="X1" t="e">
        <f>AND(Sheet1!A12,"AAAAAHdL/Bc=")</f>
        <v>#VALUE!</v>
      </c>
      <c r="Y1">
        <f>IF(Sheet1!13:13,"AAAAAHdL/Bg=",0)</f>
        <v>0</v>
      </c>
      <c r="Z1" t="e">
        <f>AND(Sheet1!A13,"AAAAAHdL/Bk=")</f>
        <v>#VALUE!</v>
      </c>
      <c r="AA1">
        <f>IF(Sheet1!14:14,"AAAAAHdL/Bo=",0)</f>
        <v>0</v>
      </c>
      <c r="AB1" t="e">
        <f>AND(Sheet1!A14,"AAAAAHdL/Bs=")</f>
        <v>#VALUE!</v>
      </c>
      <c r="AC1">
        <f>IF(Sheet1!15:15,"AAAAAHdL/Bw=",0)</f>
        <v>0</v>
      </c>
      <c r="AD1" t="e">
        <f>AND(Sheet1!A15,"AAAAAHdL/B0=")</f>
        <v>#VALUE!</v>
      </c>
      <c r="AE1">
        <f>IF(Sheet1!16:16,"AAAAAHdL/B4=",0)</f>
        <v>0</v>
      </c>
      <c r="AF1" t="e">
        <f>AND(Sheet1!A16,"AAAAAHdL/B8=")</f>
        <v>#VALUE!</v>
      </c>
      <c r="AG1">
        <f>IF(Sheet1!17:17,"AAAAAHdL/CA=",0)</f>
        <v>0</v>
      </c>
      <c r="AH1" t="e">
        <f>AND(Sheet1!A17,"AAAAAHdL/CE=")</f>
        <v>#VALUE!</v>
      </c>
      <c r="AI1">
        <f>IF(Sheet1!18:18,"AAAAAHdL/CI=",0)</f>
        <v>0</v>
      </c>
      <c r="AJ1" t="e">
        <f>AND(Sheet1!A18,"AAAAAHdL/CM=")</f>
        <v>#VALUE!</v>
      </c>
      <c r="AK1">
        <f>IF(Sheet1!19:19,"AAAAAHdL/CQ=",0)</f>
        <v>0</v>
      </c>
      <c r="AL1" t="e">
        <f>AND(Sheet1!A19,"AAAAAHdL/CU=")</f>
        <v>#VALUE!</v>
      </c>
      <c r="AM1">
        <f>IF(Sheet1!20:20,"AAAAAHdL/CY=",0)</f>
        <v>0</v>
      </c>
      <c r="AN1" t="e">
        <f>AND(Sheet1!A20,"AAAAAHdL/Cc=")</f>
        <v>#VALUE!</v>
      </c>
      <c r="AO1">
        <f>IF(Sheet1!21:21,"AAAAAHdL/Cg=",0)</f>
        <v>0</v>
      </c>
      <c r="AP1" t="e">
        <f>AND(Sheet1!A21,"AAAAAHdL/Ck=")</f>
        <v>#VALUE!</v>
      </c>
      <c r="AQ1">
        <f>IF(Sheet1!22:22,"AAAAAHdL/Co=",0)</f>
        <v>0</v>
      </c>
      <c r="AR1" t="e">
        <f>AND(Sheet1!A22,"AAAAAHdL/Cs=")</f>
        <v>#VALUE!</v>
      </c>
      <c r="AS1">
        <f>IF(Sheet1!23:23,"AAAAAHdL/Cw=",0)</f>
        <v>0</v>
      </c>
      <c r="AT1" t="e">
        <f>AND(Sheet1!A23,"AAAAAHdL/C0=")</f>
        <v>#VALUE!</v>
      </c>
      <c r="AU1">
        <f>IF(Sheet1!24:24,"AAAAAHdL/C4=",0)</f>
        <v>0</v>
      </c>
      <c r="AV1" t="e">
        <f>AND(Sheet1!A24,"AAAAAHdL/C8=")</f>
        <v>#VALUE!</v>
      </c>
      <c r="AW1">
        <f>IF(Sheet1!25:25,"AAAAAHdL/DA=",0)</f>
        <v>0</v>
      </c>
      <c r="AX1" t="e">
        <f>AND(Sheet1!A25,"AAAAAHdL/DE=")</f>
        <v>#VALUE!</v>
      </c>
      <c r="AY1">
        <f>IF(Sheet1!26:26,"AAAAAHdL/DI=",0)</f>
        <v>0</v>
      </c>
      <c r="AZ1" t="e">
        <f>AND(Sheet1!A26,"AAAAAHdL/DM=")</f>
        <v>#VALUE!</v>
      </c>
      <c r="BA1">
        <f>IF(Sheet1!27:27,"AAAAAHdL/DQ=",0)</f>
        <v>0</v>
      </c>
      <c r="BB1" t="e">
        <f>AND(Sheet1!A27,"AAAAAHdL/DU=")</f>
        <v>#VALUE!</v>
      </c>
      <c r="BC1">
        <f>IF(Sheet1!28:28,"AAAAAHdL/DY=",0)</f>
        <v>0</v>
      </c>
      <c r="BD1" t="e">
        <f>AND(Sheet1!A28,"AAAAAHdL/Dc=")</f>
        <v>#VALUE!</v>
      </c>
      <c r="BE1">
        <f>IF(Sheet1!29:29,"AAAAAHdL/Dg=",0)</f>
        <v>0</v>
      </c>
      <c r="BF1" t="e">
        <f>AND(Sheet1!A29,"AAAAAHdL/Dk=")</f>
        <v>#VALUE!</v>
      </c>
      <c r="BG1">
        <f>IF(Sheet1!30:30,"AAAAAHdL/Do=",0)</f>
        <v>0</v>
      </c>
      <c r="BH1" t="e">
        <f>AND(Sheet1!A30,"AAAAAHdL/Ds=")</f>
        <v>#VALUE!</v>
      </c>
      <c r="BI1">
        <f>IF(Sheet1!31:31,"AAAAAHdL/Dw=",0)</f>
        <v>0</v>
      </c>
      <c r="BJ1" t="e">
        <f>AND(Sheet1!A31,"AAAAAHdL/D0=")</f>
        <v>#VALUE!</v>
      </c>
      <c r="BK1">
        <f>IF(Sheet1!32:32,"AAAAAHdL/D4=",0)</f>
        <v>0</v>
      </c>
      <c r="BL1" t="e">
        <f>AND(Sheet1!A32,"AAAAAHdL/D8=")</f>
        <v>#VALUE!</v>
      </c>
      <c r="BM1">
        <f>IF(Sheet1!33:33,"AAAAAHdL/EA=",0)</f>
        <v>0</v>
      </c>
      <c r="BN1" t="e">
        <f>AND(Sheet1!A33,"AAAAAHdL/EE=")</f>
        <v>#VALUE!</v>
      </c>
      <c r="BO1">
        <f>IF(Sheet1!34:34,"AAAAAHdL/EI=",0)</f>
        <v>0</v>
      </c>
      <c r="BP1" t="e">
        <f>AND(Sheet1!A34,"AAAAAHdL/EM=")</f>
        <v>#VALUE!</v>
      </c>
      <c r="BQ1">
        <f>IF(Sheet1!35:35,"AAAAAHdL/EQ=",0)</f>
        <v>0</v>
      </c>
      <c r="BR1" t="e">
        <f>AND(Sheet1!A35,"AAAAAHdL/EU=")</f>
        <v>#VALUE!</v>
      </c>
      <c r="BS1">
        <f>IF(Sheet1!36:36,"AAAAAHdL/EY=",0)</f>
        <v>0</v>
      </c>
      <c r="BT1" t="e">
        <f>AND(Sheet1!A36,"AAAAAHdL/Ec=")</f>
        <v>#VALUE!</v>
      </c>
      <c r="BU1">
        <f>IF(Sheet1!37:37,"AAAAAHdL/Eg=",0)</f>
        <v>0</v>
      </c>
      <c r="BV1" t="e">
        <f>AND(Sheet1!A37,"AAAAAHdL/Ek=")</f>
        <v>#VALUE!</v>
      </c>
      <c r="BW1">
        <f>IF(Sheet1!38:38,"AAAAAHdL/Eo=",0)</f>
        <v>0</v>
      </c>
      <c r="BX1" t="e">
        <f>AND(Sheet1!A38,"AAAAAHdL/Es=")</f>
        <v>#VALUE!</v>
      </c>
      <c r="BY1">
        <f>IF(Sheet1!39:39,"AAAAAHdL/Ew=",0)</f>
        <v>0</v>
      </c>
      <c r="BZ1" t="e">
        <f>AND(Sheet1!A39,"AAAAAHdL/E0=")</f>
        <v>#VALUE!</v>
      </c>
      <c r="CA1">
        <f>IF(Sheet1!40:40,"AAAAAHdL/E4=",0)</f>
        <v>0</v>
      </c>
      <c r="CB1" t="e">
        <f>AND(Sheet1!A40,"AAAAAHdL/E8=")</f>
        <v>#VALUE!</v>
      </c>
      <c r="CC1">
        <f>IF(Sheet1!41:41,"AAAAAHdL/FA=",0)</f>
        <v>0</v>
      </c>
      <c r="CD1" t="e">
        <f>AND(Sheet1!A41,"AAAAAHdL/FE=")</f>
        <v>#VALUE!</v>
      </c>
      <c r="CE1">
        <f>IF(Sheet1!42:42,"AAAAAHdL/FI=",0)</f>
        <v>0</v>
      </c>
      <c r="CF1" t="e">
        <f>AND(Sheet1!A42,"AAAAAHdL/FM=")</f>
        <v>#VALUE!</v>
      </c>
      <c r="CG1">
        <f>IF(Sheet1!43:43,"AAAAAHdL/FQ=",0)</f>
        <v>0</v>
      </c>
      <c r="CH1" t="e">
        <f>AND(Sheet1!A43,"AAAAAHdL/FU=")</f>
        <v>#VALUE!</v>
      </c>
      <c r="CI1">
        <f>IF(Sheet1!44:44,"AAAAAHdL/FY=",0)</f>
        <v>0</v>
      </c>
      <c r="CJ1" t="e">
        <f>AND(Sheet1!A44,"AAAAAHdL/Fc=")</f>
        <v>#VALUE!</v>
      </c>
      <c r="CK1">
        <f>IF(Sheet1!45:45,"AAAAAHdL/Fg=",0)</f>
        <v>0</v>
      </c>
      <c r="CL1" t="e">
        <f>AND(Sheet1!A45,"AAAAAHdL/Fk=")</f>
        <v>#VALUE!</v>
      </c>
      <c r="CM1">
        <f>IF(Sheet1!46:46,"AAAAAHdL/Fo=",0)</f>
        <v>0</v>
      </c>
      <c r="CN1" t="e">
        <f>AND(Sheet1!A46,"AAAAAHdL/Fs=")</f>
        <v>#VALUE!</v>
      </c>
      <c r="CO1">
        <f>IF(Sheet1!47:47,"AAAAAHdL/Fw=",0)</f>
        <v>0</v>
      </c>
      <c r="CP1" t="e">
        <f>AND(Sheet1!A47,"AAAAAHdL/F0=")</f>
        <v>#VALUE!</v>
      </c>
      <c r="CQ1">
        <f>IF(Sheet1!48:48,"AAAAAHdL/F4=",0)</f>
        <v>0</v>
      </c>
      <c r="CR1" t="e">
        <f>AND(Sheet1!A48,"AAAAAHdL/F8=")</f>
        <v>#VALUE!</v>
      </c>
      <c r="CS1">
        <f>IF(Sheet1!49:49,"AAAAAHdL/GA=",0)</f>
        <v>0</v>
      </c>
      <c r="CT1" t="e">
        <f>AND(Sheet1!A49,"AAAAAHdL/GE=")</f>
        <v>#VALUE!</v>
      </c>
      <c r="CU1">
        <f>IF(Sheet1!50:50,"AAAAAHdL/GI=",0)</f>
        <v>0</v>
      </c>
      <c r="CV1" t="e">
        <f>AND(Sheet1!A50,"AAAAAHdL/GM=")</f>
        <v>#VALUE!</v>
      </c>
      <c r="CW1">
        <f>IF(Sheet1!51:51,"AAAAAHdL/GQ=",0)</f>
        <v>0</v>
      </c>
      <c r="CX1" t="e">
        <f>AND(Sheet1!A51,"AAAAAHdL/GU=")</f>
        <v>#VALUE!</v>
      </c>
      <c r="CY1">
        <f>IF(Sheet1!52:52,"AAAAAHdL/GY=",0)</f>
        <v>0</v>
      </c>
      <c r="CZ1" t="e">
        <f>AND(Sheet1!A52,"AAAAAHdL/Gc=")</f>
        <v>#VALUE!</v>
      </c>
      <c r="DA1">
        <f>IF(Sheet1!53:53,"AAAAAHdL/Gg=",0)</f>
        <v>0</v>
      </c>
      <c r="DB1" t="e">
        <f>AND(Sheet1!A53,"AAAAAHdL/Gk=")</f>
        <v>#VALUE!</v>
      </c>
      <c r="DC1">
        <f>IF(Sheet1!54:54,"AAAAAHdL/Go=",0)</f>
        <v>0</v>
      </c>
      <c r="DD1" t="e">
        <f>AND(Sheet1!A54,"AAAAAHdL/Gs=")</f>
        <v>#VALUE!</v>
      </c>
      <c r="DE1">
        <f>IF(Sheet1!55:55,"AAAAAHdL/Gw=",0)</f>
        <v>0</v>
      </c>
      <c r="DF1" t="e">
        <f>AND(Sheet1!A55,"AAAAAHdL/G0=")</f>
        <v>#VALUE!</v>
      </c>
      <c r="DG1">
        <f>IF(Sheet1!56:56,"AAAAAHdL/G4=",0)</f>
        <v>0</v>
      </c>
      <c r="DH1" t="e">
        <f>AND(Sheet1!A56,"AAAAAHdL/G8=")</f>
        <v>#VALUE!</v>
      </c>
      <c r="DI1">
        <f>IF(Sheet1!57:57,"AAAAAHdL/HA=",0)</f>
        <v>0</v>
      </c>
      <c r="DJ1" t="e">
        <f>AND(Sheet1!A57,"AAAAAHdL/HE=")</f>
        <v>#VALUE!</v>
      </c>
      <c r="DK1">
        <f>IF(Sheet1!58:58,"AAAAAHdL/HI=",0)</f>
        <v>0</v>
      </c>
      <c r="DL1" t="e">
        <f>AND(Sheet1!A58,"AAAAAHdL/HM=")</f>
        <v>#VALUE!</v>
      </c>
      <c r="DM1">
        <f>IF(Sheet1!59:59,"AAAAAHdL/HQ=",0)</f>
        <v>0</v>
      </c>
      <c r="DN1" t="e">
        <f>AND(Sheet1!A59,"AAAAAHdL/HU=")</f>
        <v>#VALUE!</v>
      </c>
      <c r="DO1">
        <f>IF(Sheet1!60:60,"AAAAAHdL/HY=",0)</f>
        <v>0</v>
      </c>
      <c r="DP1" t="e">
        <f>AND(Sheet1!A60,"AAAAAHdL/Hc=")</f>
        <v>#VALUE!</v>
      </c>
      <c r="DQ1">
        <f>IF(Sheet1!61:61,"AAAAAHdL/Hg=",0)</f>
        <v>0</v>
      </c>
      <c r="DR1" t="e">
        <f>AND(Sheet1!A61,"AAAAAHdL/Hk=")</f>
        <v>#VALUE!</v>
      </c>
      <c r="DS1">
        <f>IF(Sheet1!62:62,"AAAAAHdL/Ho=",0)</f>
        <v>0</v>
      </c>
      <c r="DT1" t="e">
        <f>AND(Sheet1!A62,"AAAAAHdL/Hs=")</f>
        <v>#VALUE!</v>
      </c>
      <c r="DU1">
        <f>IF(Sheet1!63:63,"AAAAAHdL/Hw=",0)</f>
        <v>0</v>
      </c>
      <c r="DV1" t="e">
        <f>AND(Sheet1!A63,"AAAAAHdL/H0=")</f>
        <v>#VALUE!</v>
      </c>
      <c r="DW1">
        <f>IF(Sheet1!64:64,"AAAAAHdL/H4=",0)</f>
        <v>0</v>
      </c>
      <c r="DX1" t="e">
        <f>AND(Sheet1!A64,"AAAAAHdL/H8=")</f>
        <v>#VALUE!</v>
      </c>
      <c r="DY1">
        <f>IF(Sheet1!65:65,"AAAAAHdL/IA=",0)</f>
        <v>0</v>
      </c>
      <c r="DZ1" t="e">
        <f>AND(Sheet1!A65,"AAAAAHdL/IE=")</f>
        <v>#VALUE!</v>
      </c>
      <c r="EA1">
        <f>IF(Sheet1!66:66,"AAAAAHdL/II=",0)</f>
        <v>0</v>
      </c>
      <c r="EB1" t="e">
        <f>AND(Sheet1!A66,"AAAAAHdL/IM=")</f>
        <v>#VALUE!</v>
      </c>
      <c r="EC1">
        <f>IF(Sheet1!67:67,"AAAAAHdL/IQ=",0)</f>
        <v>0</v>
      </c>
      <c r="ED1" t="e">
        <f>AND(Sheet1!A67,"AAAAAHdL/IU=")</f>
        <v>#VALUE!</v>
      </c>
      <c r="EE1">
        <f>IF(Sheet1!68:68,"AAAAAHdL/IY=",0)</f>
        <v>0</v>
      </c>
      <c r="EF1" t="e">
        <f>AND(Sheet1!A68,"AAAAAHdL/Ic=")</f>
        <v>#VALUE!</v>
      </c>
      <c r="EG1">
        <f>IF(Sheet1!69:69,"AAAAAHdL/Ig=",0)</f>
        <v>0</v>
      </c>
      <c r="EH1" t="e">
        <f>AND(Sheet1!A69,"AAAAAHdL/Ik=")</f>
        <v>#VALUE!</v>
      </c>
      <c r="EI1">
        <f>IF(Sheet1!70:70,"AAAAAHdL/Io=",0)</f>
        <v>0</v>
      </c>
      <c r="EJ1" t="e">
        <f>AND(Sheet1!A70,"AAAAAHdL/Is=")</f>
        <v>#VALUE!</v>
      </c>
      <c r="EK1">
        <f>IF(Sheet1!71:71,"AAAAAHdL/Iw=",0)</f>
        <v>0</v>
      </c>
      <c r="EL1" t="e">
        <f>AND(Sheet1!A71,"AAAAAHdL/I0=")</f>
        <v>#VALUE!</v>
      </c>
      <c r="EM1">
        <f>IF(Sheet1!72:72,"AAAAAHdL/I4=",0)</f>
        <v>0</v>
      </c>
      <c r="EN1" t="e">
        <f>AND(Sheet1!A72,"AAAAAHdL/I8=")</f>
        <v>#VALUE!</v>
      </c>
      <c r="EO1">
        <f>IF(Sheet1!73:73,"AAAAAHdL/JA=",0)</f>
        <v>0</v>
      </c>
      <c r="EP1" t="e">
        <f>AND(Sheet1!A73,"AAAAAHdL/JE=")</f>
        <v>#VALUE!</v>
      </c>
      <c r="EQ1">
        <f>IF(Sheet1!74:74,"AAAAAHdL/JI=",0)</f>
        <v>0</v>
      </c>
      <c r="ER1" t="e">
        <f>AND(Sheet1!A74,"AAAAAHdL/JM=")</f>
        <v>#VALUE!</v>
      </c>
      <c r="ES1">
        <f>IF(Sheet1!75:75,"AAAAAHdL/JQ=",0)</f>
        <v>0</v>
      </c>
      <c r="ET1" t="e">
        <f>AND(Sheet1!A75,"AAAAAHdL/JU=")</f>
        <v>#VALUE!</v>
      </c>
      <c r="EU1">
        <f>IF(Sheet1!76:76,"AAAAAHdL/JY=",0)</f>
        <v>0</v>
      </c>
      <c r="EV1" t="e">
        <f>AND(Sheet1!A76,"AAAAAHdL/Jc=")</f>
        <v>#VALUE!</v>
      </c>
      <c r="EW1">
        <f>IF(Sheet1!77:77,"AAAAAHdL/Jg=",0)</f>
        <v>0</v>
      </c>
      <c r="EX1" t="e">
        <f>AND(Sheet1!A77,"AAAAAHdL/Jk=")</f>
        <v>#VALUE!</v>
      </c>
      <c r="EY1">
        <f>IF(Sheet1!78:78,"AAAAAHdL/Jo=",0)</f>
        <v>0</v>
      </c>
      <c r="EZ1" t="e">
        <f>AND(Sheet1!A78,"AAAAAHdL/Js=")</f>
        <v>#VALUE!</v>
      </c>
      <c r="FA1">
        <f>IF(Sheet1!79:79,"AAAAAHdL/Jw=",0)</f>
        <v>0</v>
      </c>
      <c r="FB1" t="e">
        <f>AND(Sheet1!A79,"AAAAAHdL/J0=")</f>
        <v>#VALUE!</v>
      </c>
      <c r="FC1">
        <f>IF(Sheet1!80:80,"AAAAAHdL/J4=",0)</f>
        <v>0</v>
      </c>
      <c r="FD1" t="e">
        <f>AND(Sheet1!A80,"AAAAAHdL/J8=")</f>
        <v>#VALUE!</v>
      </c>
      <c r="FE1">
        <f>IF(Sheet1!81:81,"AAAAAHdL/KA=",0)</f>
        <v>0</v>
      </c>
      <c r="FF1" t="e">
        <f>AND(Sheet1!A81,"AAAAAHdL/KE=")</f>
        <v>#VALUE!</v>
      </c>
      <c r="FG1">
        <f>IF(Sheet1!82:82,"AAAAAHdL/KI=",0)</f>
        <v>0</v>
      </c>
      <c r="FH1" t="e">
        <f>AND(Sheet1!A82,"AAAAAHdL/KM=")</f>
        <v>#VALUE!</v>
      </c>
      <c r="FI1">
        <f>IF(Sheet1!83:83,"AAAAAHdL/KQ=",0)</f>
        <v>0</v>
      </c>
      <c r="FJ1" t="e">
        <f>AND(Sheet1!A83,"AAAAAHdL/KU=")</f>
        <v>#VALUE!</v>
      </c>
      <c r="FK1">
        <f>IF(Sheet1!84:84,"AAAAAHdL/KY=",0)</f>
        <v>0</v>
      </c>
      <c r="FL1" t="e">
        <f>AND(Sheet1!A84,"AAAAAHdL/Kc=")</f>
        <v>#VALUE!</v>
      </c>
      <c r="FM1">
        <f>IF(Sheet1!85:85,"AAAAAHdL/Kg=",0)</f>
        <v>0</v>
      </c>
      <c r="FN1" t="e">
        <f>AND(Sheet1!A85,"AAAAAHdL/Kk=")</f>
        <v>#VALUE!</v>
      </c>
      <c r="FO1">
        <f>IF(Sheet1!86:86,"AAAAAHdL/Ko=",0)</f>
        <v>0</v>
      </c>
      <c r="FP1" t="e">
        <f>AND(Sheet1!A86,"AAAAAHdL/Ks=")</f>
        <v>#VALUE!</v>
      </c>
      <c r="FQ1">
        <f>IF(Sheet1!87:87,"AAAAAHdL/Kw=",0)</f>
        <v>0</v>
      </c>
      <c r="FR1" t="e">
        <f>AND(Sheet1!A87,"AAAAAHdL/K0=")</f>
        <v>#VALUE!</v>
      </c>
      <c r="FS1">
        <f>IF(Sheet1!88:88,"AAAAAHdL/K4=",0)</f>
        <v>0</v>
      </c>
      <c r="FT1" t="e">
        <f>AND(Sheet1!A88,"AAAAAHdL/K8=")</f>
        <v>#VALUE!</v>
      </c>
      <c r="FU1">
        <f>IF(Sheet1!89:89,"AAAAAHdL/LA=",0)</f>
        <v>0</v>
      </c>
      <c r="FV1" t="e">
        <f>AND(Sheet1!A89,"AAAAAHdL/LE=")</f>
        <v>#VALUE!</v>
      </c>
      <c r="FW1">
        <f>IF(Sheet1!90:90,"AAAAAHdL/LI=",0)</f>
        <v>0</v>
      </c>
      <c r="FX1" t="e">
        <f>AND(Sheet1!A90,"AAAAAHdL/LM=")</f>
        <v>#VALUE!</v>
      </c>
      <c r="FY1">
        <f>IF(Sheet1!91:91,"AAAAAHdL/LQ=",0)</f>
        <v>0</v>
      </c>
      <c r="FZ1" t="e">
        <f>AND(Sheet1!A91,"AAAAAHdL/LU=")</f>
        <v>#VALUE!</v>
      </c>
      <c r="GA1">
        <f>IF(Sheet1!92:92,"AAAAAHdL/LY=",0)</f>
        <v>0</v>
      </c>
      <c r="GB1" t="e">
        <f>AND(Sheet1!A92,"AAAAAHdL/Lc=")</f>
        <v>#VALUE!</v>
      </c>
      <c r="GC1">
        <f>IF(Sheet1!93:93,"AAAAAHdL/Lg=",0)</f>
        <v>0</v>
      </c>
      <c r="GD1" t="e">
        <f>AND(Sheet1!A93,"AAAAAHdL/Lk=")</f>
        <v>#VALUE!</v>
      </c>
      <c r="GE1">
        <f>IF(Sheet1!94:94,"AAAAAHdL/Lo=",0)</f>
        <v>0</v>
      </c>
      <c r="GF1" t="e">
        <f>AND(Sheet1!A94,"AAAAAHdL/Ls=")</f>
        <v>#VALUE!</v>
      </c>
      <c r="GG1">
        <f>IF(Sheet1!95:95,"AAAAAHdL/Lw=",0)</f>
        <v>0</v>
      </c>
      <c r="GH1" t="e">
        <f>AND(Sheet1!A95,"AAAAAHdL/L0=")</f>
        <v>#VALUE!</v>
      </c>
      <c r="GI1">
        <f>IF(Sheet1!96:96,"AAAAAHdL/L4=",0)</f>
        <v>0</v>
      </c>
      <c r="GJ1" t="e">
        <f>AND(Sheet1!A96,"AAAAAHdL/L8=")</f>
        <v>#VALUE!</v>
      </c>
      <c r="GK1">
        <f>IF(Sheet1!97:97,"AAAAAHdL/MA=",0)</f>
        <v>0</v>
      </c>
      <c r="GL1" t="e">
        <f>AND(Sheet1!A97,"AAAAAHdL/ME=")</f>
        <v>#VALUE!</v>
      </c>
      <c r="GM1">
        <f>IF(Sheet1!98:98,"AAAAAHdL/MI=",0)</f>
        <v>0</v>
      </c>
      <c r="GN1" t="e">
        <f>AND(Sheet1!A98,"AAAAAHdL/MM=")</f>
        <v>#VALUE!</v>
      </c>
      <c r="GO1">
        <f>IF(Sheet1!99:99,"AAAAAHdL/MQ=",0)</f>
        <v>0</v>
      </c>
      <c r="GP1" t="e">
        <f>AND(Sheet1!A99,"AAAAAHdL/MU=")</f>
        <v>#VALUE!</v>
      </c>
      <c r="GQ1">
        <f>IF(Sheet1!100:100,"AAAAAHdL/MY=",0)</f>
        <v>0</v>
      </c>
      <c r="GR1" t="e">
        <f>AND(Sheet1!A100,"AAAAAHdL/Mc=")</f>
        <v>#VALUE!</v>
      </c>
      <c r="GS1">
        <f>IF(Sheet1!101:101,"AAAAAHdL/Mg=",0)</f>
        <v>0</v>
      </c>
      <c r="GT1" t="e">
        <f>AND(Sheet1!A101,"AAAAAHdL/Mk=")</f>
        <v>#VALUE!</v>
      </c>
      <c r="GU1">
        <f>IF(Sheet1!102:102,"AAAAAHdL/Mo=",0)</f>
        <v>0</v>
      </c>
      <c r="GV1" t="e">
        <f>AND(Sheet1!A102,"AAAAAHdL/Ms=")</f>
        <v>#VALUE!</v>
      </c>
      <c r="GW1">
        <f>IF(Sheet1!103:103,"AAAAAHdL/Mw=",0)</f>
        <v>0</v>
      </c>
      <c r="GX1" t="e">
        <f>AND(Sheet1!A103,"AAAAAHdL/M0=")</f>
        <v>#VALUE!</v>
      </c>
      <c r="GY1">
        <f>IF(Sheet1!104:104,"AAAAAHdL/M4=",0)</f>
        <v>0</v>
      </c>
      <c r="GZ1" t="e">
        <f>AND(Sheet1!A104,"AAAAAHdL/M8=")</f>
        <v>#VALUE!</v>
      </c>
      <c r="HA1">
        <f>IF(Sheet1!105:105,"AAAAAHdL/NA=",0)</f>
        <v>0</v>
      </c>
      <c r="HB1" t="e">
        <f>AND(Sheet1!A105,"AAAAAHdL/NE=")</f>
        <v>#VALUE!</v>
      </c>
      <c r="HC1">
        <f>IF(Sheet1!106:106,"AAAAAHdL/NI=",0)</f>
        <v>0</v>
      </c>
      <c r="HD1" t="e">
        <f>AND(Sheet1!A106,"AAAAAHdL/NM=")</f>
        <v>#VALUE!</v>
      </c>
      <c r="HE1">
        <f>IF(Sheet1!107:107,"AAAAAHdL/NQ=",0)</f>
        <v>0</v>
      </c>
      <c r="HF1" t="e">
        <f>AND(Sheet1!A107,"AAAAAHdL/NU=")</f>
        <v>#VALUE!</v>
      </c>
      <c r="HG1">
        <f>IF(Sheet1!108:108,"AAAAAHdL/NY=",0)</f>
        <v>0</v>
      </c>
      <c r="HH1" t="e">
        <f>AND(Sheet1!A108,"AAAAAHdL/Nc=")</f>
        <v>#VALUE!</v>
      </c>
      <c r="HI1">
        <f>IF(Sheet1!109:109,"AAAAAHdL/Ng=",0)</f>
        <v>0</v>
      </c>
      <c r="HJ1" t="e">
        <f>AND(Sheet1!A109,"AAAAAHdL/Nk=")</f>
        <v>#VALUE!</v>
      </c>
      <c r="HK1">
        <f>IF(Sheet1!110:110,"AAAAAHdL/No=",0)</f>
        <v>0</v>
      </c>
      <c r="HL1" t="e">
        <f>AND(Sheet1!A110,"AAAAAHdL/Ns=")</f>
        <v>#VALUE!</v>
      </c>
      <c r="HM1">
        <f>IF(Sheet1!111:111,"AAAAAHdL/Nw=",0)</f>
        <v>0</v>
      </c>
      <c r="HN1" t="e">
        <f>AND(Sheet1!A111,"AAAAAHdL/N0=")</f>
        <v>#VALUE!</v>
      </c>
      <c r="HO1">
        <f>IF(Sheet1!112:112,"AAAAAHdL/N4=",0)</f>
        <v>0</v>
      </c>
      <c r="HP1" t="e">
        <f>AND(Sheet1!A112,"AAAAAHdL/N8=")</f>
        <v>#VALUE!</v>
      </c>
      <c r="HQ1">
        <f>IF(Sheet1!113:113,"AAAAAHdL/OA=",0)</f>
        <v>0</v>
      </c>
      <c r="HR1" t="e">
        <f>AND(Sheet1!A113,"AAAAAHdL/OE=")</f>
        <v>#VALUE!</v>
      </c>
      <c r="HS1">
        <f>IF(Sheet1!114:114,"AAAAAHdL/OI=",0)</f>
        <v>0</v>
      </c>
      <c r="HT1" t="e">
        <f>AND(Sheet1!A114,"AAAAAHdL/OM=")</f>
        <v>#VALUE!</v>
      </c>
      <c r="HU1">
        <f>IF(Sheet1!115:115,"AAAAAHdL/OQ=",0)</f>
        <v>0</v>
      </c>
      <c r="HV1" t="e">
        <f>AND(Sheet1!A115,"AAAAAHdL/OU=")</f>
        <v>#VALUE!</v>
      </c>
      <c r="HW1">
        <f>IF(Sheet1!116:116,"AAAAAHdL/OY=",0)</f>
        <v>0</v>
      </c>
      <c r="HX1" t="e">
        <f>AND(Sheet1!A116,"AAAAAHdL/Oc=")</f>
        <v>#VALUE!</v>
      </c>
      <c r="HY1">
        <f>IF(Sheet1!117:117,"AAAAAHdL/Og=",0)</f>
        <v>0</v>
      </c>
      <c r="HZ1" t="e">
        <f>AND(Sheet1!A117,"AAAAAHdL/Ok=")</f>
        <v>#VALUE!</v>
      </c>
      <c r="IA1">
        <f>IF(Sheet1!118:118,"AAAAAHdL/Oo=",0)</f>
        <v>0</v>
      </c>
      <c r="IB1" t="e">
        <f>AND(Sheet1!A118,"AAAAAHdL/Os=")</f>
        <v>#VALUE!</v>
      </c>
      <c r="IC1">
        <f>IF(Sheet1!119:119,"AAAAAHdL/Ow=",0)</f>
        <v>0</v>
      </c>
      <c r="ID1" t="e">
        <f>AND(Sheet1!A119,"AAAAAHdL/O0=")</f>
        <v>#VALUE!</v>
      </c>
      <c r="IE1">
        <f>IF(Sheet1!120:120,"AAAAAHdL/O4=",0)</f>
        <v>0</v>
      </c>
      <c r="IF1" t="e">
        <f>AND(Sheet1!A120,"AAAAAHdL/O8=")</f>
        <v>#VALUE!</v>
      </c>
      <c r="IG1">
        <f>IF(Sheet1!121:121,"AAAAAHdL/PA=",0)</f>
        <v>0</v>
      </c>
      <c r="IH1" t="e">
        <f>AND(Sheet1!A121,"AAAAAHdL/PE=")</f>
        <v>#VALUE!</v>
      </c>
      <c r="II1">
        <f>IF(Sheet1!122:122,"AAAAAHdL/PI=",0)</f>
        <v>0</v>
      </c>
      <c r="IJ1" t="e">
        <f>AND(Sheet1!A122,"AAAAAHdL/PM=")</f>
        <v>#VALUE!</v>
      </c>
      <c r="IK1">
        <f>IF(Sheet1!123:123,"AAAAAHdL/PQ=",0)</f>
        <v>0</v>
      </c>
      <c r="IL1" t="e">
        <f>AND(Sheet1!A123,"AAAAAHdL/PU=")</f>
        <v>#VALUE!</v>
      </c>
      <c r="IM1">
        <f>IF(Sheet1!124:124,"AAAAAHdL/PY=",0)</f>
        <v>0</v>
      </c>
      <c r="IN1" t="e">
        <f>AND(Sheet1!A124,"AAAAAHdL/Pc=")</f>
        <v>#VALUE!</v>
      </c>
      <c r="IO1">
        <f>IF(Sheet1!125:125,"AAAAAHdL/Pg=",0)</f>
        <v>0</v>
      </c>
      <c r="IP1" t="e">
        <f>AND(Sheet1!A125,"AAAAAHdL/Pk=")</f>
        <v>#VALUE!</v>
      </c>
      <c r="IQ1">
        <f>IF(Sheet1!126:126,"AAAAAHdL/Po=",0)</f>
        <v>0</v>
      </c>
      <c r="IR1" t="e">
        <f>AND(Sheet1!A126,"AAAAAHdL/Ps=")</f>
        <v>#VALUE!</v>
      </c>
      <c r="IS1">
        <f>IF(Sheet1!127:127,"AAAAAHdL/Pw=",0)</f>
        <v>0</v>
      </c>
      <c r="IT1" t="e">
        <f>AND(Sheet1!A127,"AAAAAHdL/P0=")</f>
        <v>#VALUE!</v>
      </c>
      <c r="IU1">
        <f>IF(Sheet1!128:128,"AAAAAHdL/P4=",0)</f>
        <v>0</v>
      </c>
      <c r="IV1" t="e">
        <f>AND(Sheet1!A128,"AAAAAHdL/P8=")</f>
        <v>#VALUE!</v>
      </c>
    </row>
    <row r="2" spans="1:204" ht="15">
      <c r="A2" t="e">
        <f>IF(Sheet1!129:129,"AAAAAHv54wA=",0)</f>
        <v>#VALUE!</v>
      </c>
      <c r="B2" t="e">
        <f>AND(Sheet1!A129,"AAAAAHv54wE=")</f>
        <v>#VALUE!</v>
      </c>
      <c r="C2">
        <f>IF(Sheet1!130:130,"AAAAAHv54wI=",0)</f>
        <v>0</v>
      </c>
      <c r="D2" t="e">
        <f>AND(Sheet1!A130,"AAAAAHv54wM=")</f>
        <v>#VALUE!</v>
      </c>
      <c r="E2">
        <f>IF(Sheet1!131:131,"AAAAAHv54wQ=",0)</f>
        <v>0</v>
      </c>
      <c r="F2" t="e">
        <f>AND(Sheet1!A131,"AAAAAHv54wU=")</f>
        <v>#VALUE!</v>
      </c>
      <c r="G2">
        <f>IF(Sheet1!132:132,"AAAAAHv54wY=",0)</f>
        <v>0</v>
      </c>
      <c r="H2" t="e">
        <f>AND(Sheet1!A132,"AAAAAHv54wc=")</f>
        <v>#VALUE!</v>
      </c>
      <c r="I2">
        <f>IF(Sheet1!133:133,"AAAAAHv54wg=",0)</f>
        <v>0</v>
      </c>
      <c r="J2" t="e">
        <f>AND(Sheet1!A133,"AAAAAHv54wk=")</f>
        <v>#VALUE!</v>
      </c>
      <c r="K2">
        <f>IF(Sheet1!134:134,"AAAAAHv54wo=",0)</f>
        <v>0</v>
      </c>
      <c r="L2" t="e">
        <f>AND(Sheet1!A134,"AAAAAHv54ws=")</f>
        <v>#VALUE!</v>
      </c>
      <c r="M2">
        <f>IF(Sheet1!135:135,"AAAAAHv54ww=",0)</f>
        <v>0</v>
      </c>
      <c r="N2" t="e">
        <f>AND(Sheet1!A135,"AAAAAHv54w0=")</f>
        <v>#VALUE!</v>
      </c>
      <c r="O2">
        <f>IF(Sheet1!136:136,"AAAAAHv54w4=",0)</f>
        <v>0</v>
      </c>
      <c r="P2" t="e">
        <f>AND(Sheet1!A136,"AAAAAHv54w8=")</f>
        <v>#VALUE!</v>
      </c>
      <c r="Q2">
        <f>IF(Sheet1!137:137,"AAAAAHv54xA=",0)</f>
        <v>0</v>
      </c>
      <c r="R2" t="e">
        <f>AND(Sheet1!A137,"AAAAAHv54xE=")</f>
        <v>#VALUE!</v>
      </c>
      <c r="S2">
        <f>IF(Sheet1!138:138,"AAAAAHv54xI=",0)</f>
        <v>0</v>
      </c>
      <c r="T2" t="e">
        <f>AND(Sheet1!A138,"AAAAAHv54xM=")</f>
        <v>#VALUE!</v>
      </c>
      <c r="U2">
        <f>IF(Sheet1!139:139,"AAAAAHv54xQ=",0)</f>
        <v>0</v>
      </c>
      <c r="V2" t="e">
        <f>AND(Sheet1!A139,"AAAAAHv54xU=")</f>
        <v>#VALUE!</v>
      </c>
      <c r="W2">
        <f>IF(Sheet1!140:140,"AAAAAHv54xY=",0)</f>
        <v>0</v>
      </c>
      <c r="X2" t="e">
        <f>AND(Sheet1!A140,"AAAAAHv54xc=")</f>
        <v>#VALUE!</v>
      </c>
      <c r="Y2">
        <f>IF(Sheet1!141:141,"AAAAAHv54xg=",0)</f>
        <v>0</v>
      </c>
      <c r="Z2" t="e">
        <f>AND(Sheet1!A141,"AAAAAHv54xk=")</f>
        <v>#VALUE!</v>
      </c>
      <c r="AA2">
        <f>IF(Sheet1!142:142,"AAAAAHv54xo=",0)</f>
        <v>0</v>
      </c>
      <c r="AB2" t="e">
        <f>AND(Sheet1!A142,"AAAAAHv54xs=")</f>
        <v>#VALUE!</v>
      </c>
      <c r="AC2">
        <f>IF(Sheet1!143:143,"AAAAAHv54xw=",0)</f>
        <v>0</v>
      </c>
      <c r="AD2" t="e">
        <f>AND(Sheet1!A143,"AAAAAHv54x0=")</f>
        <v>#VALUE!</v>
      </c>
      <c r="AE2">
        <f>IF(Sheet1!144:144,"AAAAAHv54x4=",0)</f>
        <v>0</v>
      </c>
      <c r="AF2" t="e">
        <f>AND(Sheet1!A144,"AAAAAHv54x8=")</f>
        <v>#VALUE!</v>
      </c>
      <c r="AG2">
        <f>IF(Sheet1!145:145,"AAAAAHv54yA=",0)</f>
        <v>0</v>
      </c>
      <c r="AH2" t="e">
        <f>AND(Sheet1!A145,"AAAAAHv54yE=")</f>
        <v>#VALUE!</v>
      </c>
      <c r="AI2">
        <f>IF(Sheet1!146:146,"AAAAAHv54yI=",0)</f>
        <v>0</v>
      </c>
      <c r="AJ2" t="e">
        <f>AND(Sheet1!A146,"AAAAAHv54yM=")</f>
        <v>#VALUE!</v>
      </c>
      <c r="AK2">
        <f>IF(Sheet1!147:147,"AAAAAHv54yQ=",0)</f>
        <v>0</v>
      </c>
      <c r="AL2" t="e">
        <f>AND(Sheet1!A147,"AAAAAHv54yU=")</f>
        <v>#VALUE!</v>
      </c>
      <c r="AM2">
        <f>IF(Sheet1!148:148,"AAAAAHv54yY=",0)</f>
        <v>0</v>
      </c>
      <c r="AN2" t="e">
        <f>AND(Sheet1!A148,"AAAAAHv54yc=")</f>
        <v>#VALUE!</v>
      </c>
      <c r="AO2">
        <f>IF(Sheet1!149:149,"AAAAAHv54yg=",0)</f>
        <v>0</v>
      </c>
      <c r="AP2" t="e">
        <f>AND(Sheet1!A149,"AAAAAHv54yk=")</f>
        <v>#VALUE!</v>
      </c>
      <c r="AQ2">
        <f>IF(Sheet1!150:150,"AAAAAHv54yo=",0)</f>
        <v>0</v>
      </c>
      <c r="AR2" t="e">
        <f>AND(Sheet1!A150,"AAAAAHv54ys=")</f>
        <v>#VALUE!</v>
      </c>
      <c r="AS2">
        <f>IF(Sheet1!151:151,"AAAAAHv54yw=",0)</f>
        <v>0</v>
      </c>
      <c r="AT2" t="e">
        <f>AND(Sheet1!A151,"AAAAAHv54y0=")</f>
        <v>#VALUE!</v>
      </c>
      <c r="AU2">
        <f>IF(Sheet1!152:152,"AAAAAHv54y4=",0)</f>
        <v>0</v>
      </c>
      <c r="AV2" t="e">
        <f>AND(Sheet1!A152,"AAAAAHv54y8=")</f>
        <v>#VALUE!</v>
      </c>
      <c r="AW2">
        <f>IF(Sheet1!153:153,"AAAAAHv54zA=",0)</f>
        <v>0</v>
      </c>
      <c r="AX2" t="e">
        <f>AND(Sheet1!A153,"AAAAAHv54zE=")</f>
        <v>#VALUE!</v>
      </c>
      <c r="AY2">
        <f>IF(Sheet1!154:154,"AAAAAHv54zI=",0)</f>
        <v>0</v>
      </c>
      <c r="AZ2" t="e">
        <f>AND(Sheet1!A154,"AAAAAHv54zM=")</f>
        <v>#VALUE!</v>
      </c>
      <c r="BA2">
        <f>IF(Sheet1!155:155,"AAAAAHv54zQ=",0)</f>
        <v>0</v>
      </c>
      <c r="BB2" t="e">
        <f>AND(Sheet1!A155,"AAAAAHv54zU=")</f>
        <v>#VALUE!</v>
      </c>
      <c r="BC2">
        <f>IF(Sheet1!156:156,"AAAAAHv54zY=",0)</f>
        <v>0</v>
      </c>
      <c r="BD2" t="e">
        <f>AND(Sheet1!A156,"AAAAAHv54zc=")</f>
        <v>#VALUE!</v>
      </c>
      <c r="BE2">
        <f>IF(Sheet1!157:157,"AAAAAHv54zg=",0)</f>
        <v>0</v>
      </c>
      <c r="BF2" t="e">
        <f>AND(Sheet1!A157,"AAAAAHv54zk=")</f>
        <v>#VALUE!</v>
      </c>
      <c r="BG2">
        <f>IF(Sheet1!158:158,"AAAAAHv54zo=",0)</f>
        <v>0</v>
      </c>
      <c r="BH2" t="e">
        <f>AND(Sheet1!A158,"AAAAAHv54zs=")</f>
        <v>#VALUE!</v>
      </c>
      <c r="BI2">
        <f>IF(Sheet1!159:159,"AAAAAHv54zw=",0)</f>
        <v>0</v>
      </c>
      <c r="BJ2" t="e">
        <f>AND(Sheet1!A159,"AAAAAHv54z0=")</f>
        <v>#VALUE!</v>
      </c>
      <c r="BK2">
        <f>IF(Sheet1!160:160,"AAAAAHv54z4=",0)</f>
        <v>0</v>
      </c>
      <c r="BL2" t="e">
        <f>AND(Sheet1!A160,"AAAAAHv54z8=")</f>
        <v>#VALUE!</v>
      </c>
      <c r="BM2">
        <f>IF(Sheet1!161:161,"AAAAAHv540A=",0)</f>
        <v>0</v>
      </c>
      <c r="BN2" t="e">
        <f>AND(Sheet1!A161,"AAAAAHv540E=")</f>
        <v>#VALUE!</v>
      </c>
      <c r="BO2">
        <f>IF(Sheet1!162:162,"AAAAAHv540I=",0)</f>
        <v>0</v>
      </c>
      <c r="BP2" t="e">
        <f>AND(Sheet1!A162,"AAAAAHv540M=")</f>
        <v>#VALUE!</v>
      </c>
      <c r="BQ2">
        <f>IF(Sheet1!163:163,"AAAAAHv540Q=",0)</f>
        <v>0</v>
      </c>
      <c r="BR2" t="e">
        <f>AND(Sheet1!A163,"AAAAAHv540U=")</f>
        <v>#VALUE!</v>
      </c>
      <c r="BS2">
        <f>IF(Sheet1!164:164,"AAAAAHv540Y=",0)</f>
        <v>0</v>
      </c>
      <c r="BT2" t="e">
        <f>AND(Sheet1!A164,"AAAAAHv540c=")</f>
        <v>#VALUE!</v>
      </c>
      <c r="BU2">
        <f>IF(Sheet1!165:165,"AAAAAHv540g=",0)</f>
        <v>0</v>
      </c>
      <c r="BV2" t="e">
        <f>AND(Sheet1!A165,"AAAAAHv540k=")</f>
        <v>#VALUE!</v>
      </c>
      <c r="BW2">
        <f>IF(Sheet1!166:166,"AAAAAHv540o=",0)</f>
        <v>0</v>
      </c>
      <c r="BX2" t="e">
        <f>AND(Sheet1!A166,"AAAAAHv540s=")</f>
        <v>#VALUE!</v>
      </c>
      <c r="BY2">
        <f>IF(Sheet1!167:167,"AAAAAHv540w=",0)</f>
        <v>0</v>
      </c>
      <c r="BZ2" t="e">
        <f>AND(Sheet1!A167,"AAAAAHv5400=")</f>
        <v>#VALUE!</v>
      </c>
      <c r="CA2">
        <f>IF(Sheet1!168:168,"AAAAAHv5404=",0)</f>
        <v>0</v>
      </c>
      <c r="CB2" t="e">
        <f>AND(Sheet1!A168,"AAAAAHv5408=")</f>
        <v>#VALUE!</v>
      </c>
      <c r="CC2">
        <f>IF(Sheet1!169:169,"AAAAAHv541A=",0)</f>
        <v>0</v>
      </c>
      <c r="CD2" t="e">
        <f>AND(Sheet1!A169,"AAAAAHv541E=")</f>
        <v>#VALUE!</v>
      </c>
      <c r="CE2">
        <f>IF(Sheet1!170:170,"AAAAAHv541I=",0)</f>
        <v>0</v>
      </c>
      <c r="CF2" t="e">
        <f>AND(Sheet1!A170,"AAAAAHv541M=")</f>
        <v>#VALUE!</v>
      </c>
      <c r="CG2">
        <f>IF(Sheet1!171:171,"AAAAAHv541Q=",0)</f>
        <v>0</v>
      </c>
      <c r="CH2" t="e">
        <f>AND(Sheet1!A171,"AAAAAHv541U=")</f>
        <v>#VALUE!</v>
      </c>
      <c r="CI2">
        <f>IF(Sheet1!172:172,"AAAAAHv541Y=",0)</f>
        <v>0</v>
      </c>
      <c r="CJ2" t="e">
        <f>AND(Sheet1!A172,"AAAAAHv541c=")</f>
        <v>#VALUE!</v>
      </c>
      <c r="CK2">
        <f>IF(Sheet1!173:173,"AAAAAHv541g=",0)</f>
        <v>0</v>
      </c>
      <c r="CL2" t="e">
        <f>AND(Sheet1!A173,"AAAAAHv541k=")</f>
        <v>#VALUE!</v>
      </c>
      <c r="CM2">
        <f>IF(Sheet1!174:174,"AAAAAHv541o=",0)</f>
        <v>0</v>
      </c>
      <c r="CN2" t="e">
        <f>AND(Sheet1!A174,"AAAAAHv541s=")</f>
        <v>#VALUE!</v>
      </c>
      <c r="CO2">
        <f>IF(Sheet1!175:175,"AAAAAHv541w=",0)</f>
        <v>0</v>
      </c>
      <c r="CP2" t="e">
        <f>AND(Sheet1!A175,"AAAAAHv5410=")</f>
        <v>#VALUE!</v>
      </c>
      <c r="CQ2">
        <f>IF(Sheet1!176:176,"AAAAAHv5414=",0)</f>
        <v>0</v>
      </c>
      <c r="CR2" t="e">
        <f>AND(Sheet1!A176,"AAAAAHv5418=")</f>
        <v>#VALUE!</v>
      </c>
      <c r="CS2">
        <f>IF(Sheet1!177:177,"AAAAAHv542A=",0)</f>
        <v>0</v>
      </c>
      <c r="CT2" t="e">
        <f>AND(Sheet1!A177,"AAAAAHv542E=")</f>
        <v>#VALUE!</v>
      </c>
      <c r="CU2">
        <f>IF(Sheet1!178:178,"AAAAAHv542I=",0)</f>
        <v>0</v>
      </c>
      <c r="CV2" t="e">
        <f>AND(Sheet1!A178,"AAAAAHv542M=")</f>
        <v>#VALUE!</v>
      </c>
      <c r="CW2">
        <f>IF(Sheet1!179:179,"AAAAAHv542Q=",0)</f>
        <v>0</v>
      </c>
      <c r="CX2" t="e">
        <f>AND(Sheet1!A179,"AAAAAHv542U=")</f>
        <v>#VALUE!</v>
      </c>
      <c r="CY2">
        <f>IF(Sheet1!180:180,"AAAAAHv542Y=",0)</f>
        <v>0</v>
      </c>
      <c r="CZ2" t="e">
        <f>AND(Sheet1!A180,"AAAAAHv542c=")</f>
        <v>#VALUE!</v>
      </c>
      <c r="DA2">
        <f>IF(Sheet1!181:181,"AAAAAHv542g=",0)</f>
        <v>0</v>
      </c>
      <c r="DB2" t="e">
        <f>AND(Sheet1!A181,"AAAAAHv542k=")</f>
        <v>#VALUE!</v>
      </c>
      <c r="DC2">
        <f>IF(Sheet1!182:182,"AAAAAHv542o=",0)</f>
        <v>0</v>
      </c>
      <c r="DD2" t="e">
        <f>AND(Sheet1!A182,"AAAAAHv542s=")</f>
        <v>#VALUE!</v>
      </c>
      <c r="DE2">
        <f>IF(Sheet1!183:183,"AAAAAHv542w=",0)</f>
        <v>0</v>
      </c>
      <c r="DF2" t="e">
        <f>AND(Sheet1!A183,"AAAAAHv5420=")</f>
        <v>#VALUE!</v>
      </c>
      <c r="DG2">
        <f>IF(Sheet1!184:184,"AAAAAHv5424=",0)</f>
        <v>0</v>
      </c>
      <c r="DH2" t="e">
        <f>AND(Sheet1!A184,"AAAAAHv5428=")</f>
        <v>#VALUE!</v>
      </c>
      <c r="DI2">
        <f>IF(Sheet1!185:185,"AAAAAHv543A=",0)</f>
        <v>0</v>
      </c>
      <c r="DJ2" t="e">
        <f>AND(Sheet1!A185,"AAAAAHv543E=")</f>
        <v>#VALUE!</v>
      </c>
      <c r="DK2">
        <f>IF(Sheet1!186:186,"AAAAAHv543I=",0)</f>
        <v>0</v>
      </c>
      <c r="DL2" t="e">
        <f>AND(Sheet1!A186,"AAAAAHv543M=")</f>
        <v>#VALUE!</v>
      </c>
      <c r="DM2">
        <f>IF(Sheet1!187:187,"AAAAAHv543Q=",0)</f>
        <v>0</v>
      </c>
      <c r="DN2" t="e">
        <f>AND(Sheet1!A187,"AAAAAHv543U=")</f>
        <v>#VALUE!</v>
      </c>
      <c r="DO2">
        <f>IF(Sheet1!188:188,"AAAAAHv543Y=",0)</f>
        <v>0</v>
      </c>
      <c r="DP2" t="e">
        <f>AND(Sheet1!A188,"AAAAAHv543c=")</f>
        <v>#VALUE!</v>
      </c>
      <c r="DQ2">
        <f>IF(Sheet1!189:189,"AAAAAHv543g=",0)</f>
        <v>0</v>
      </c>
      <c r="DR2" t="e">
        <f>AND(Sheet1!A189,"AAAAAHv543k=")</f>
        <v>#VALUE!</v>
      </c>
      <c r="DS2">
        <f>IF(Sheet1!190:190,"AAAAAHv543o=",0)</f>
        <v>0</v>
      </c>
      <c r="DT2" t="e">
        <f>AND(Sheet1!A190,"AAAAAHv543s=")</f>
        <v>#VALUE!</v>
      </c>
      <c r="DU2">
        <f>IF(Sheet1!191:191,"AAAAAHv543w=",0)</f>
        <v>0</v>
      </c>
      <c r="DV2" t="e">
        <f>AND(Sheet1!A191,"AAAAAHv5430=")</f>
        <v>#VALUE!</v>
      </c>
      <c r="DW2">
        <f>IF(Sheet1!192:192,"AAAAAHv5434=",0)</f>
        <v>0</v>
      </c>
      <c r="DX2" t="e">
        <f>AND(Sheet1!A192,"AAAAAHv5438=")</f>
        <v>#VALUE!</v>
      </c>
      <c r="DY2">
        <f>IF(Sheet1!193:193,"AAAAAHv544A=",0)</f>
        <v>0</v>
      </c>
      <c r="DZ2" t="e">
        <f>AND(Sheet1!A193,"AAAAAHv544E=")</f>
        <v>#VALUE!</v>
      </c>
      <c r="EA2">
        <f>IF(Sheet1!194:194,"AAAAAHv544I=",0)</f>
        <v>0</v>
      </c>
      <c r="EB2" t="e">
        <f>AND(Sheet1!A194,"AAAAAHv544M=")</f>
        <v>#VALUE!</v>
      </c>
      <c r="EC2">
        <f>IF(Sheet1!195:195,"AAAAAHv544Q=",0)</f>
        <v>0</v>
      </c>
      <c r="ED2" t="e">
        <f>AND(Sheet1!A195,"AAAAAHv544U=")</f>
        <v>#VALUE!</v>
      </c>
      <c r="EE2">
        <f>IF(Sheet1!196:196,"AAAAAHv544Y=",0)</f>
        <v>0</v>
      </c>
      <c r="EF2" t="e">
        <f>AND(Sheet1!A196,"AAAAAHv544c=")</f>
        <v>#VALUE!</v>
      </c>
      <c r="EG2">
        <f>IF(Sheet1!197:197,"AAAAAHv544g=",0)</f>
        <v>0</v>
      </c>
      <c r="EH2" t="e">
        <f>AND(Sheet1!A197,"AAAAAHv544k=")</f>
        <v>#VALUE!</v>
      </c>
      <c r="EI2">
        <f>IF(Sheet1!198:198,"AAAAAHv544o=",0)</f>
        <v>0</v>
      </c>
      <c r="EJ2" t="e">
        <f>AND(Sheet1!A198,"AAAAAHv544s=")</f>
        <v>#VALUE!</v>
      </c>
      <c r="EK2">
        <f>IF(Sheet1!199:199,"AAAAAHv544w=",0)</f>
        <v>0</v>
      </c>
      <c r="EL2" t="e">
        <f>AND(Sheet1!A199,"AAAAAHv5440=")</f>
        <v>#VALUE!</v>
      </c>
      <c r="EM2">
        <f>IF(Sheet1!200:200,"AAAAAHv5444=",0)</f>
        <v>0</v>
      </c>
      <c r="EN2" t="e">
        <f>AND(Sheet1!A200,"AAAAAHv5448=")</f>
        <v>#VALUE!</v>
      </c>
      <c r="EO2">
        <f>IF(Sheet1!201:201,"AAAAAHv545A=",0)</f>
        <v>0</v>
      </c>
      <c r="EP2" t="e">
        <f>AND(Sheet1!A201,"AAAAAHv545E=")</f>
        <v>#VALUE!</v>
      </c>
      <c r="EQ2">
        <f>IF(Sheet1!202:202,"AAAAAHv545I=",0)</f>
        <v>0</v>
      </c>
      <c r="ER2" t="e">
        <f>AND(Sheet1!A202,"AAAAAHv545M=")</f>
        <v>#VALUE!</v>
      </c>
      <c r="ES2">
        <f>IF(Sheet1!203:203,"AAAAAHv545Q=",0)</f>
        <v>0</v>
      </c>
      <c r="ET2" t="e">
        <f>AND(Sheet1!A203,"AAAAAHv545U=")</f>
        <v>#VALUE!</v>
      </c>
      <c r="EU2">
        <f>IF(Sheet1!204:204,"AAAAAHv545Y=",0)</f>
        <v>0</v>
      </c>
      <c r="EV2" t="e">
        <f>AND(Sheet1!A204,"AAAAAHv545c=")</f>
        <v>#VALUE!</v>
      </c>
      <c r="EW2">
        <f>IF(Sheet1!205:205,"AAAAAHv545g=",0)</f>
        <v>0</v>
      </c>
      <c r="EX2" t="e">
        <f>AND(Sheet1!A205,"AAAAAHv545k=")</f>
        <v>#VALUE!</v>
      </c>
      <c r="EY2">
        <f>IF(Sheet1!206:206,"AAAAAHv545o=",0)</f>
        <v>0</v>
      </c>
      <c r="EZ2" t="e">
        <f>AND(Sheet1!A206,"AAAAAHv545s=")</f>
        <v>#VALUE!</v>
      </c>
      <c r="FA2">
        <f>IF(Sheet1!207:207,"AAAAAHv545w=",0)</f>
        <v>0</v>
      </c>
      <c r="FB2" t="e">
        <f>AND(Sheet1!A207,"AAAAAHv5450=")</f>
        <v>#VALUE!</v>
      </c>
      <c r="FC2">
        <f>IF(Sheet1!208:208,"AAAAAHv5454=",0)</f>
        <v>0</v>
      </c>
      <c r="FD2" t="e">
        <f>AND(Sheet1!A208,"AAAAAHv5458=")</f>
        <v>#VALUE!</v>
      </c>
      <c r="FE2">
        <f>IF(Sheet1!209:209,"AAAAAHv546A=",0)</f>
        <v>0</v>
      </c>
      <c r="FF2" t="e">
        <f>AND(Sheet1!A209,"AAAAAHv546E=")</f>
        <v>#VALUE!</v>
      </c>
      <c r="FG2">
        <f>IF(Sheet1!210:210,"AAAAAHv546I=",0)</f>
        <v>0</v>
      </c>
      <c r="FH2" t="e">
        <f>AND(Sheet1!A210,"AAAAAHv546M=")</f>
        <v>#VALUE!</v>
      </c>
      <c r="FI2">
        <f>IF(Sheet1!211:211,"AAAAAHv546Q=",0)</f>
        <v>0</v>
      </c>
      <c r="FJ2" t="e">
        <f>AND(Sheet1!A211,"AAAAAHv546U=")</f>
        <v>#VALUE!</v>
      </c>
      <c r="FK2">
        <f>IF(Sheet1!212:212,"AAAAAHv546Y=",0)</f>
        <v>0</v>
      </c>
      <c r="FL2" t="e">
        <f>AND(Sheet1!A212,"AAAAAHv546c=")</f>
        <v>#VALUE!</v>
      </c>
      <c r="FM2">
        <f>IF(Sheet1!213:213,"AAAAAHv546g=",0)</f>
        <v>0</v>
      </c>
      <c r="FN2" t="e">
        <f>AND(Sheet1!A213,"AAAAAHv546k=")</f>
        <v>#VALUE!</v>
      </c>
      <c r="FO2">
        <f>IF(Sheet1!214:214,"AAAAAHv546o=",0)</f>
        <v>0</v>
      </c>
      <c r="FP2" t="e">
        <f>AND(Sheet1!A214,"AAAAAHv546s=")</f>
        <v>#VALUE!</v>
      </c>
      <c r="FQ2">
        <f>IF(Sheet1!215:215,"AAAAAHv546w=",0)</f>
        <v>0</v>
      </c>
      <c r="FR2" t="e">
        <f>AND(Sheet1!A215,"AAAAAHv5460=")</f>
        <v>#VALUE!</v>
      </c>
      <c r="FS2">
        <f>IF(Sheet1!216:216,"AAAAAHv5464=",0)</f>
        <v>0</v>
      </c>
      <c r="FT2" t="e">
        <f>AND(Sheet1!A216,"AAAAAHv5468=")</f>
        <v>#VALUE!</v>
      </c>
      <c r="FU2">
        <f>IF(Sheet1!217:217,"AAAAAHv547A=",0)</f>
        <v>0</v>
      </c>
      <c r="FV2" t="e">
        <f>AND(Sheet1!A217,"AAAAAHv547E=")</f>
        <v>#VALUE!</v>
      </c>
      <c r="FW2">
        <f>IF(Sheet1!218:218,"AAAAAHv547I=",0)</f>
        <v>0</v>
      </c>
      <c r="FX2" t="e">
        <f>AND(Sheet1!A218,"AAAAAHv547M=")</f>
        <v>#VALUE!</v>
      </c>
      <c r="FY2">
        <f>IF(Sheet1!219:219,"AAAAAHv547Q=",0)</f>
        <v>0</v>
      </c>
      <c r="FZ2" t="e">
        <f>AND(Sheet1!A219,"AAAAAHv547U=")</f>
        <v>#VALUE!</v>
      </c>
      <c r="GA2">
        <f>IF(Sheet1!220:220,"AAAAAHv547Y=",0)</f>
        <v>0</v>
      </c>
      <c r="GB2" t="e">
        <f>AND(Sheet1!A220,"AAAAAHv547c=")</f>
        <v>#VALUE!</v>
      </c>
      <c r="GC2">
        <f>IF(Sheet1!221:221,"AAAAAHv547g=",0)</f>
        <v>0</v>
      </c>
      <c r="GD2" t="e">
        <f>AND(Sheet1!A221,"AAAAAHv547k=")</f>
        <v>#VALUE!</v>
      </c>
      <c r="GE2">
        <f>IF(Sheet1!222:222,"AAAAAHv547o=",0)</f>
        <v>0</v>
      </c>
      <c r="GF2" t="e">
        <f>AND(Sheet1!A222,"AAAAAHv547s=")</f>
        <v>#VALUE!</v>
      </c>
      <c r="GG2">
        <f>IF(Sheet1!223:223,"AAAAAHv547w=",0)</f>
        <v>0</v>
      </c>
      <c r="GH2" t="e">
        <f>AND(Sheet1!A223,"AAAAAHv5470=")</f>
        <v>#VALUE!</v>
      </c>
      <c r="GI2">
        <f>IF(Sheet1!224:224,"AAAAAHv5474=",0)</f>
        <v>0</v>
      </c>
      <c r="GJ2" t="e">
        <f>AND(Sheet1!A224,"AAAAAHv5478=")</f>
        <v>#VALUE!</v>
      </c>
      <c r="GK2">
        <f>IF(Sheet1!225:225,"AAAAAHv548A=",0)</f>
        <v>0</v>
      </c>
      <c r="GL2" t="e">
        <f>AND(Sheet1!A225,"AAAAAHv548E=")</f>
        <v>#VALUE!</v>
      </c>
      <c r="GM2">
        <f>IF(Sheet1!226:226,"AAAAAHv548I=",0)</f>
        <v>0</v>
      </c>
      <c r="GN2" t="e">
        <f>AND(Sheet1!A226,"AAAAAHv548M=")</f>
        <v>#VALUE!</v>
      </c>
      <c r="GO2" t="e">
        <f>IF(Sheet1!A:A,"AAAAAHv548Q=",0)</f>
        <v>#VALUE!</v>
      </c>
      <c r="GP2">
        <f>IF(Sheet2!1:1,"AAAAAHv548U=",0)</f>
        <v>0</v>
      </c>
      <c r="GQ2" t="e">
        <f>AND(Sheet2!A1,"AAAAAHv548Y=")</f>
        <v>#VALUE!</v>
      </c>
      <c r="GR2">
        <f>IF(Sheet2!A:A,"AAAAAHv548c=",0)</f>
        <v>0</v>
      </c>
      <c r="GS2">
        <f>IF(Sheet3!1:1,"AAAAAHv548g=",0)</f>
        <v>0</v>
      </c>
      <c r="GT2" t="e">
        <f>AND(Sheet3!A1,"AAAAAHv548k=")</f>
        <v>#VALUE!</v>
      </c>
      <c r="GU2">
        <f>IF(Sheet3!A:A,"AAAAAHv548o=",0)</f>
        <v>0</v>
      </c>
      <c r="GV2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2011-03-15T09:37:34Z</dcterms:created>
  <dcterms:modified xsi:type="dcterms:W3CDTF">2011-03-15T09:41:12Z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1RtXcskJGV4nl25IdVanyqk5J-O6czDvCYJX7hiFuo3Y</vt:lpwstr>
  </property>
  <property fmtid="{D5CDD505-2E9C-101B-9397-08002B2CF9AE}" pid="4" name="Google.Documents.RevisionId">
    <vt:lpwstr>08896980564519676302</vt:lpwstr>
  </property>
  <property fmtid="{D5CDD505-2E9C-101B-9397-08002B2CF9AE}" pid="5" name="Google.Documents.PluginVersion">
    <vt:lpwstr>2.0.1974.7364</vt:lpwstr>
  </property>
  <property fmtid="{D5CDD505-2E9C-101B-9397-08002B2CF9AE}" pid="6" name="Google.Documents.MergeIncapabilityFlags">
    <vt:i4>0</vt:i4>
  </property>
</Properties>
</file>